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Library/WebServer/Documents/Ens/Auxs/"/>
    </mc:Choice>
  </mc:AlternateContent>
  <xr:revisionPtr revIDLastSave="0" documentId="13_ncr:1_{5B494494-8427-214A-A195-54AF6E3F9EFF}" xr6:coauthVersionLast="45" xr6:coauthVersionMax="47" xr10:uidLastSave="{00000000-0000-0000-0000-000000000000}"/>
  <bookViews>
    <workbookView xWindow="11280" yWindow="1000" windowWidth="26300" windowHeight="25780" xr2:uid="{58A6A2F6-C926-AD42-9A4B-A618A3A9CBC6}"/>
  </bookViews>
  <sheets>
    <sheet name="Dados" sheetId="2" r:id="rId1"/>
    <sheet name="Médi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B2" i="2" l="1"/>
  <c r="B3" i="2" l="1"/>
  <c r="C2" i="1" l="1"/>
  <c r="B2" i="1" s="1"/>
  <c r="F74" i="2" l="1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3" i="1"/>
  <c r="A2" i="1" l="1"/>
  <c r="D2" i="1"/>
  <c r="A7" i="1" l="1"/>
  <c r="F2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F3" i="1" l="1"/>
  <c r="B4" i="2"/>
  <c r="C4" i="1" s="1"/>
  <c r="F8" i="1"/>
  <c r="F4" i="1"/>
  <c r="B3" i="1"/>
  <c r="E3" i="1" s="1"/>
  <c r="B5" i="2" l="1"/>
  <c r="C5" i="1" s="1"/>
  <c r="B4" i="1"/>
  <c r="E4" i="1" s="1"/>
  <c r="F12" i="1"/>
  <c r="F20" i="1"/>
  <c r="F28" i="1"/>
  <c r="F36" i="1"/>
  <c r="F44" i="1"/>
  <c r="F52" i="1"/>
  <c r="F60" i="1"/>
  <c r="F68" i="1"/>
  <c r="F29" i="1"/>
  <c r="F45" i="1"/>
  <c r="F53" i="1"/>
  <c r="F37" i="1"/>
  <c r="F61" i="1"/>
  <c r="F5" i="1"/>
  <c r="F69" i="1"/>
  <c r="F21" i="1"/>
  <c r="F13" i="1"/>
  <c r="F24" i="1"/>
  <c r="F56" i="1"/>
  <c r="F64" i="1"/>
  <c r="F16" i="1"/>
  <c r="F48" i="1"/>
  <c r="F40" i="1"/>
  <c r="F32" i="1"/>
  <c r="F72" i="1"/>
  <c r="F58" i="1"/>
  <c r="F66" i="1"/>
  <c r="F74" i="1"/>
  <c r="F10" i="1"/>
  <c r="F18" i="1"/>
  <c r="F26" i="1"/>
  <c r="F34" i="1"/>
  <c r="F42" i="1"/>
  <c r="F50" i="1"/>
  <c r="F30" i="1"/>
  <c r="F62" i="1"/>
  <c r="F7" i="1"/>
  <c r="F15" i="1"/>
  <c r="F23" i="1"/>
  <c r="F31" i="1"/>
  <c r="F39" i="1"/>
  <c r="F47" i="1"/>
  <c r="F55" i="1"/>
  <c r="F63" i="1"/>
  <c r="F71" i="1"/>
  <c r="F6" i="1"/>
  <c r="F54" i="1"/>
  <c r="F22" i="1"/>
  <c r="F9" i="1"/>
  <c r="F17" i="1"/>
  <c r="F25" i="1"/>
  <c r="F33" i="1"/>
  <c r="F41" i="1"/>
  <c r="F49" i="1"/>
  <c r="F57" i="1"/>
  <c r="F65" i="1"/>
  <c r="F73" i="1"/>
  <c r="F46" i="1"/>
  <c r="F14" i="1"/>
  <c r="F70" i="1"/>
  <c r="F11" i="1"/>
  <c r="F19" i="1"/>
  <c r="F27" i="1"/>
  <c r="F35" i="1"/>
  <c r="F43" i="1"/>
  <c r="F51" i="1"/>
  <c r="F59" i="1"/>
  <c r="F67" i="1"/>
  <c r="F38" i="1"/>
  <c r="B6" i="2" l="1"/>
  <c r="C6" i="1" s="1"/>
  <c r="B5" i="1"/>
  <c r="E5" i="1" s="1"/>
  <c r="B7" i="2" l="1"/>
  <c r="C7" i="1" s="1"/>
  <c r="B6" i="1"/>
  <c r="E6" i="1" s="1"/>
  <c r="B8" i="2" l="1"/>
  <c r="C8" i="1" s="1"/>
  <c r="B7" i="1"/>
  <c r="E7" i="1" s="1"/>
  <c r="B9" i="2" l="1"/>
  <c r="C9" i="1" s="1"/>
  <c r="B8" i="1"/>
  <c r="E8" i="1" s="1"/>
  <c r="B10" i="2" l="1"/>
  <c r="C10" i="1" s="1"/>
  <c r="B9" i="1"/>
  <c r="E9" i="1" s="1"/>
  <c r="B11" i="2" l="1"/>
  <c r="C11" i="1" s="1"/>
  <c r="B10" i="1"/>
  <c r="E10" i="1" s="1"/>
  <c r="B12" i="2" l="1"/>
  <c r="C12" i="1" s="1"/>
  <c r="B11" i="1"/>
  <c r="E11" i="1" s="1"/>
  <c r="B13" i="2" l="1"/>
  <c r="C13" i="1" s="1"/>
  <c r="B12" i="1"/>
  <c r="E12" i="1" s="1"/>
  <c r="B14" i="2" l="1"/>
  <c r="C14" i="1" s="1"/>
  <c r="B13" i="1"/>
  <c r="E13" i="1" s="1"/>
  <c r="B15" i="2" l="1"/>
  <c r="C15" i="1" s="1"/>
  <c r="B14" i="1"/>
  <c r="E14" i="1" s="1"/>
  <c r="B16" i="2" l="1"/>
  <c r="C16" i="1" s="1"/>
  <c r="B15" i="1"/>
  <c r="E15" i="1" s="1"/>
  <c r="B17" i="2" l="1"/>
  <c r="C17" i="1" s="1"/>
  <c r="B16" i="1"/>
  <c r="E16" i="1" s="1"/>
  <c r="B18" i="2" l="1"/>
  <c r="C18" i="1" s="1"/>
  <c r="B17" i="1"/>
  <c r="E17" i="1" s="1"/>
  <c r="B19" i="2" l="1"/>
  <c r="C19" i="1" s="1"/>
  <c r="B18" i="1"/>
  <c r="E18" i="1" s="1"/>
  <c r="B20" i="2" l="1"/>
  <c r="C20" i="1" s="1"/>
  <c r="B19" i="1"/>
  <c r="E19" i="1" s="1"/>
  <c r="B21" i="2" l="1"/>
  <c r="C21" i="1" s="1"/>
  <c r="B20" i="1"/>
  <c r="E20" i="1" s="1"/>
  <c r="B22" i="2" l="1"/>
  <c r="C22" i="1" s="1"/>
  <c r="B21" i="1"/>
  <c r="E21" i="1" s="1"/>
  <c r="B23" i="2" l="1"/>
  <c r="C23" i="1" s="1"/>
  <c r="B22" i="1"/>
  <c r="E22" i="1" s="1"/>
  <c r="B24" i="2" l="1"/>
  <c r="C24" i="1" s="1"/>
  <c r="B23" i="1"/>
  <c r="E23" i="1" s="1"/>
  <c r="B25" i="2" l="1"/>
  <c r="C25" i="1" s="1"/>
  <c r="B24" i="1"/>
  <c r="E24" i="1" s="1"/>
  <c r="B26" i="2" l="1"/>
  <c r="C26" i="1" s="1"/>
  <c r="B25" i="1"/>
  <c r="E25" i="1" s="1"/>
  <c r="B27" i="2" l="1"/>
  <c r="C27" i="1" s="1"/>
  <c r="B26" i="1"/>
  <c r="E26" i="1" s="1"/>
  <c r="B28" i="2" l="1"/>
  <c r="C28" i="1" s="1"/>
  <c r="B27" i="1"/>
  <c r="E27" i="1" s="1"/>
  <c r="B29" i="2" l="1"/>
  <c r="C29" i="1" s="1"/>
  <c r="B28" i="1"/>
  <c r="E28" i="1" s="1"/>
  <c r="B30" i="2" l="1"/>
  <c r="C30" i="1" s="1"/>
  <c r="B29" i="1"/>
  <c r="E29" i="1" s="1"/>
  <c r="B31" i="2" l="1"/>
  <c r="C31" i="1" s="1"/>
  <c r="B30" i="1"/>
  <c r="E30" i="1" s="1"/>
  <c r="B32" i="2" l="1"/>
  <c r="C32" i="1" s="1"/>
  <c r="B31" i="1"/>
  <c r="E31" i="1" s="1"/>
  <c r="B33" i="2" l="1"/>
  <c r="C33" i="1" s="1"/>
  <c r="B32" i="1"/>
  <c r="E32" i="1" s="1"/>
  <c r="B34" i="2" l="1"/>
  <c r="C34" i="1" s="1"/>
  <c r="B33" i="1"/>
  <c r="E33" i="1" s="1"/>
  <c r="B35" i="2" l="1"/>
  <c r="C35" i="1" s="1"/>
  <c r="B34" i="1"/>
  <c r="E34" i="1" s="1"/>
  <c r="B36" i="2" l="1"/>
  <c r="C36" i="1" s="1"/>
  <c r="B35" i="1"/>
  <c r="E35" i="1" s="1"/>
  <c r="B37" i="2" l="1"/>
  <c r="C37" i="1" s="1"/>
  <c r="B36" i="1"/>
  <c r="E36" i="1" s="1"/>
  <c r="B38" i="2" l="1"/>
  <c r="C38" i="1" s="1"/>
  <c r="B37" i="1"/>
  <c r="E37" i="1" s="1"/>
  <c r="B39" i="2" l="1"/>
  <c r="C39" i="1" s="1"/>
  <c r="B38" i="1"/>
  <c r="E38" i="1" s="1"/>
  <c r="B40" i="2" l="1"/>
  <c r="C40" i="1" s="1"/>
  <c r="B39" i="1"/>
  <c r="E39" i="1" s="1"/>
  <c r="B41" i="2" l="1"/>
  <c r="C41" i="1" s="1"/>
  <c r="B40" i="1"/>
  <c r="E40" i="1" s="1"/>
  <c r="B42" i="2" l="1"/>
  <c r="C42" i="1" s="1"/>
  <c r="B41" i="1"/>
  <c r="E41" i="1" s="1"/>
  <c r="B43" i="2" l="1"/>
  <c r="C43" i="1" s="1"/>
  <c r="B42" i="1"/>
  <c r="E42" i="1" s="1"/>
  <c r="B44" i="2" l="1"/>
  <c r="C44" i="1" s="1"/>
  <c r="B43" i="1"/>
  <c r="E43" i="1" s="1"/>
  <c r="B45" i="2" l="1"/>
  <c r="C45" i="1" s="1"/>
  <c r="B44" i="1"/>
  <c r="E44" i="1" s="1"/>
  <c r="B46" i="2" l="1"/>
  <c r="C46" i="1" s="1"/>
  <c r="B45" i="1"/>
  <c r="E45" i="1" s="1"/>
  <c r="B47" i="2" l="1"/>
  <c r="C47" i="1" s="1"/>
  <c r="B46" i="1"/>
  <c r="E46" i="1" s="1"/>
  <c r="B48" i="2" l="1"/>
  <c r="C48" i="1" s="1"/>
  <c r="B47" i="1"/>
  <c r="E47" i="1" s="1"/>
  <c r="B49" i="2" l="1"/>
  <c r="C49" i="1" s="1"/>
  <c r="B48" i="1"/>
  <c r="E48" i="1" s="1"/>
  <c r="B50" i="2" l="1"/>
  <c r="C50" i="1" s="1"/>
  <c r="B49" i="1"/>
  <c r="E49" i="1" s="1"/>
  <c r="B51" i="2" l="1"/>
  <c r="C51" i="1" s="1"/>
  <c r="B50" i="1"/>
  <c r="E50" i="1" s="1"/>
  <c r="B52" i="2" l="1"/>
  <c r="C52" i="1" s="1"/>
  <c r="B51" i="1"/>
  <c r="E51" i="1" s="1"/>
  <c r="B53" i="2" l="1"/>
  <c r="C53" i="1" s="1"/>
  <c r="B52" i="1"/>
  <c r="E52" i="1" s="1"/>
  <c r="B54" i="2" l="1"/>
  <c r="C54" i="1" s="1"/>
  <c r="B53" i="1"/>
  <c r="E53" i="1" s="1"/>
  <c r="B55" i="2" l="1"/>
  <c r="C55" i="1" s="1"/>
  <c r="B54" i="1"/>
  <c r="E54" i="1" s="1"/>
  <c r="B56" i="2" l="1"/>
  <c r="C56" i="1" s="1"/>
  <c r="B55" i="1"/>
  <c r="E55" i="1" s="1"/>
  <c r="B57" i="2" l="1"/>
  <c r="C57" i="1" s="1"/>
  <c r="B56" i="1"/>
  <c r="E56" i="1" s="1"/>
  <c r="B58" i="2" l="1"/>
  <c r="C58" i="1" s="1"/>
  <c r="B57" i="1"/>
  <c r="E57" i="1" s="1"/>
  <c r="B59" i="2" l="1"/>
  <c r="C59" i="1" s="1"/>
  <c r="B58" i="1"/>
  <c r="E58" i="1" s="1"/>
  <c r="B60" i="2" l="1"/>
  <c r="C60" i="1" s="1"/>
  <c r="B59" i="1"/>
  <c r="E59" i="1" s="1"/>
  <c r="B61" i="2" l="1"/>
  <c r="C61" i="1" s="1"/>
  <c r="B60" i="1"/>
  <c r="E60" i="1" s="1"/>
  <c r="B62" i="2" l="1"/>
  <c r="C62" i="1" s="1"/>
  <c r="B61" i="1"/>
  <c r="E61" i="1" s="1"/>
  <c r="B63" i="2" l="1"/>
  <c r="C63" i="1" s="1"/>
  <c r="B62" i="1"/>
  <c r="E62" i="1" s="1"/>
  <c r="B64" i="2" l="1"/>
  <c r="C64" i="1" s="1"/>
  <c r="B63" i="1"/>
  <c r="E63" i="1" s="1"/>
  <c r="B65" i="2" l="1"/>
  <c r="C65" i="1" s="1"/>
  <c r="B64" i="1"/>
  <c r="E64" i="1" s="1"/>
  <c r="B66" i="2" l="1"/>
  <c r="C66" i="1" s="1"/>
  <c r="B65" i="1"/>
  <c r="E65" i="1" s="1"/>
  <c r="B67" i="2" l="1"/>
  <c r="C67" i="1" s="1"/>
  <c r="B66" i="1"/>
  <c r="E66" i="1" s="1"/>
  <c r="B68" i="2" l="1"/>
  <c r="C68" i="1" s="1"/>
  <c r="B67" i="1"/>
  <c r="E67" i="1" s="1"/>
  <c r="B69" i="2" l="1"/>
  <c r="C69" i="1" s="1"/>
  <c r="B68" i="1"/>
  <c r="E68" i="1" s="1"/>
  <c r="B70" i="2" l="1"/>
  <c r="C70" i="1" s="1"/>
  <c r="B69" i="1"/>
  <c r="E69" i="1" s="1"/>
  <c r="B71" i="2" l="1"/>
  <c r="C71" i="1" s="1"/>
  <c r="B70" i="1"/>
  <c r="E70" i="1" s="1"/>
  <c r="B72" i="2" l="1"/>
  <c r="C72" i="1" s="1"/>
  <c r="B71" i="1"/>
  <c r="E71" i="1" s="1"/>
  <c r="B73" i="2" l="1"/>
  <c r="C73" i="1" s="1"/>
  <c r="B72" i="1"/>
  <c r="E72" i="1" s="1"/>
  <c r="B74" i="2" l="1"/>
  <c r="C74" i="1" s="1"/>
  <c r="B73" i="1"/>
  <c r="E73" i="1" l="1"/>
  <c r="B74" i="1"/>
  <c r="E74" i="1" s="1"/>
  <c r="G74" i="1" s="1"/>
  <c r="G73" i="1" l="1"/>
  <c r="G72" i="1" s="1"/>
  <c r="G71" i="1" s="1"/>
  <c r="G70" i="1" s="1"/>
  <c r="G69" i="1" s="1"/>
  <c r="G68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G4" i="1" s="1"/>
  <c r="G3" i="1" s="1"/>
  <c r="G2" i="1" s="1"/>
  <c r="I4" i="1" l="1"/>
  <c r="I2" i="1"/>
</calcChain>
</file>

<file path=xl/sharedStrings.xml><?xml version="1.0" encoding="utf-8"?>
<sst xmlns="http://schemas.openxmlformats.org/spreadsheetml/2006/main" count="17" uniqueCount="14">
  <si>
    <t>t (min)</t>
  </si>
  <si>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 (min)</t>
    </r>
  </si>
  <si>
    <r>
      <rPr>
        <b/>
        <sz val="12"/>
        <color theme="1"/>
        <rFont val="Symbol"/>
        <charset val="2"/>
      </rPr>
      <t>t</t>
    </r>
    <r>
      <rPr>
        <b/>
        <sz val="12"/>
        <color theme="1"/>
        <rFont val="Calibri"/>
        <family val="2"/>
        <scheme val="minor"/>
      </rPr>
      <t xml:space="preserve"> (min)</t>
    </r>
  </si>
  <si>
    <t>N</t>
  </si>
  <si>
    <r>
      <t>c (µg/m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</si>
  <si>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t>t (h:m:s)</t>
  </si>
  <si>
    <r>
      <t>T (</t>
    </r>
    <r>
      <rPr>
        <b/>
        <vertAlign val="superscript"/>
        <sz val="12"/>
        <color theme="1"/>
        <rFont val="Calibri (Body)"/>
      </rPr>
      <t>o</t>
    </r>
    <r>
      <rPr>
        <b/>
        <sz val="12"/>
        <color theme="1"/>
        <rFont val="Calibri"/>
        <family val="2"/>
        <scheme val="minor"/>
      </rPr>
      <t>C)</t>
    </r>
  </si>
  <si>
    <r>
      <t>c</t>
    </r>
    <r>
      <rPr>
        <b/>
        <vertAlign val="subscript"/>
        <sz val="12"/>
        <color theme="1"/>
        <rFont val="Calibri (Body)"/>
      </rPr>
      <t>n</t>
    </r>
    <r>
      <rPr>
        <b/>
        <sz val="12"/>
        <color theme="1"/>
        <rFont val="Calibri"/>
        <family val="2"/>
        <scheme val="minor"/>
      </rPr>
      <t xml:space="preserve"> (µg/Nm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</si>
  <si>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(µg/Nm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</si>
  <si>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Ai (µg min/Nm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>)</t>
    </r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</si>
  <si>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Max</t>
    </r>
  </si>
  <si>
    <r>
      <t>c</t>
    </r>
    <r>
      <rPr>
        <b/>
        <vertAlign val="subscript"/>
        <sz val="12"/>
        <color theme="1"/>
        <rFont val="Calibri (Body)"/>
      </rPr>
      <t>M</t>
    </r>
    <r>
      <rPr>
        <b/>
        <sz val="12"/>
        <color theme="1"/>
        <rFont val="Calibri"/>
        <family val="2"/>
        <scheme val="minor"/>
      </rPr>
      <t xml:space="preserve"> Min</t>
    </r>
  </si>
  <si>
    <t>Data</t>
  </si>
  <si>
    <t>p (Pa)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</si>
</sst>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0000"/>
    <numFmt numFmtId="166" formatCode="0.0"/>
    <numFmt numFmtId="167" formatCode="yyyy\-mm\-dd\ hh:mm:ss"/>
    <numFmt numFmtId="168" formatCode="yyyy\-mm\-dd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"/>
      <scheme val="minor"/>
    </font>
    <font>
      <b/>
      <sz val="12"/>
      <color theme="1"/>
      <name val="Symbol"/>
      <charset val="2"/>
    </font>
    <font>
      <b/>
      <vertAlign val="superscript"/>
      <sz val="12"/>
      <color theme="1"/>
      <name val="Calibri (Body)"/>
    </font>
    <font>
      <b/>
      <vertAlign val="subscript"/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/>
    <xf numFmtId="167" fontId="0" fillId="0" borderId="0" xfId="0" applyNumberFormat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Média!$B$2:$B$145</c:f>
              <c:numCache>
                <c:formatCode>0</c:formatCode>
                <c:ptCount val="144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Média!$D$2:$D$145</c:f>
              <c:numCache>
                <c:formatCode>0.0</c:formatCode>
                <c:ptCount val="144"/>
                <c:pt idx="0">
                  <c:v>5.78</c:v>
                </c:pt>
                <c:pt idx="1">
                  <c:v>7.02</c:v>
                </c:pt>
                <c:pt idx="2">
                  <c:v>5.13</c:v>
                </c:pt>
                <c:pt idx="3">
                  <c:v>3.73</c:v>
                </c:pt>
                <c:pt idx="4">
                  <c:v>3.92</c:v>
                </c:pt>
                <c:pt idx="5">
                  <c:v>3.6</c:v>
                </c:pt>
                <c:pt idx="6">
                  <c:v>2.78</c:v>
                </c:pt>
                <c:pt idx="7">
                  <c:v>4.49</c:v>
                </c:pt>
                <c:pt idx="8">
                  <c:v>3.04</c:v>
                </c:pt>
                <c:pt idx="9">
                  <c:v>0.62</c:v>
                </c:pt>
                <c:pt idx="10">
                  <c:v>8.43</c:v>
                </c:pt>
                <c:pt idx="11">
                  <c:v>6.44</c:v>
                </c:pt>
                <c:pt idx="12">
                  <c:v>5.35</c:v>
                </c:pt>
                <c:pt idx="13">
                  <c:v>3.72</c:v>
                </c:pt>
                <c:pt idx="14">
                  <c:v>5.31</c:v>
                </c:pt>
                <c:pt idx="15">
                  <c:v>4.1900000000000004</c:v>
                </c:pt>
                <c:pt idx="16">
                  <c:v>5.05</c:v>
                </c:pt>
                <c:pt idx="17">
                  <c:v>5.54</c:v>
                </c:pt>
                <c:pt idx="18">
                  <c:v>5.86</c:v>
                </c:pt>
                <c:pt idx="19">
                  <c:v>5.45</c:v>
                </c:pt>
                <c:pt idx="20">
                  <c:v>7.67</c:v>
                </c:pt>
                <c:pt idx="21">
                  <c:v>8.0299999999999994</c:v>
                </c:pt>
                <c:pt idx="22">
                  <c:v>6.17</c:v>
                </c:pt>
                <c:pt idx="23">
                  <c:v>7.88</c:v>
                </c:pt>
                <c:pt idx="24">
                  <c:v>1.82</c:v>
                </c:pt>
                <c:pt idx="25">
                  <c:v>4.62</c:v>
                </c:pt>
                <c:pt idx="26">
                  <c:v>4.8</c:v>
                </c:pt>
                <c:pt idx="27">
                  <c:v>5.65</c:v>
                </c:pt>
                <c:pt idx="28">
                  <c:v>8.15</c:v>
                </c:pt>
                <c:pt idx="29">
                  <c:v>1.48</c:v>
                </c:pt>
                <c:pt idx="30">
                  <c:v>4.76</c:v>
                </c:pt>
                <c:pt idx="31">
                  <c:v>7.07</c:v>
                </c:pt>
                <c:pt idx="32">
                  <c:v>6.57</c:v>
                </c:pt>
                <c:pt idx="33">
                  <c:v>4.62</c:v>
                </c:pt>
                <c:pt idx="34">
                  <c:v>7.39</c:v>
                </c:pt>
                <c:pt idx="35">
                  <c:v>5.0199999999999996</c:v>
                </c:pt>
                <c:pt idx="36">
                  <c:v>8.49</c:v>
                </c:pt>
                <c:pt idx="37">
                  <c:v>5.63</c:v>
                </c:pt>
                <c:pt idx="38">
                  <c:v>3.96</c:v>
                </c:pt>
                <c:pt idx="39">
                  <c:v>4.34</c:v>
                </c:pt>
                <c:pt idx="40">
                  <c:v>4.05</c:v>
                </c:pt>
                <c:pt idx="41">
                  <c:v>4.91</c:v>
                </c:pt>
                <c:pt idx="42">
                  <c:v>6.22</c:v>
                </c:pt>
                <c:pt idx="43">
                  <c:v>4.46</c:v>
                </c:pt>
                <c:pt idx="44">
                  <c:v>5</c:v>
                </c:pt>
                <c:pt idx="45">
                  <c:v>3.3</c:v>
                </c:pt>
                <c:pt idx="46">
                  <c:v>5.36</c:v>
                </c:pt>
                <c:pt idx="47">
                  <c:v>5.16</c:v>
                </c:pt>
                <c:pt idx="48">
                  <c:v>4.47</c:v>
                </c:pt>
                <c:pt idx="49">
                  <c:v>7.03</c:v>
                </c:pt>
                <c:pt idx="50">
                  <c:v>7.62</c:v>
                </c:pt>
                <c:pt idx="51">
                  <c:v>3.28</c:v>
                </c:pt>
                <c:pt idx="52">
                  <c:v>1.93</c:v>
                </c:pt>
                <c:pt idx="53">
                  <c:v>5.9</c:v>
                </c:pt>
                <c:pt idx="54">
                  <c:v>0.31</c:v>
                </c:pt>
                <c:pt idx="55">
                  <c:v>4.3899999999999997</c:v>
                </c:pt>
                <c:pt idx="56">
                  <c:v>2.52</c:v>
                </c:pt>
                <c:pt idx="57">
                  <c:v>0.33</c:v>
                </c:pt>
                <c:pt idx="58">
                  <c:v>2.2799999999999998</c:v>
                </c:pt>
                <c:pt idx="59">
                  <c:v>7.19</c:v>
                </c:pt>
                <c:pt idx="60">
                  <c:v>4.71</c:v>
                </c:pt>
                <c:pt idx="61">
                  <c:v>4.82</c:v>
                </c:pt>
                <c:pt idx="62">
                  <c:v>3.37</c:v>
                </c:pt>
                <c:pt idx="63">
                  <c:v>4.8</c:v>
                </c:pt>
                <c:pt idx="64">
                  <c:v>6.52</c:v>
                </c:pt>
                <c:pt idx="65">
                  <c:v>1.34</c:v>
                </c:pt>
                <c:pt idx="66">
                  <c:v>4.33</c:v>
                </c:pt>
                <c:pt idx="67">
                  <c:v>4.55</c:v>
                </c:pt>
                <c:pt idx="68">
                  <c:v>5.77</c:v>
                </c:pt>
                <c:pt idx="69">
                  <c:v>1.32</c:v>
                </c:pt>
                <c:pt idx="70">
                  <c:v>2.13</c:v>
                </c:pt>
                <c:pt idx="71">
                  <c:v>4.8600000000000003</c:v>
                </c:pt>
                <c:pt idx="72">
                  <c:v>5.81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23-C54D-B4BA-C3DABB7F350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Média!$G$2:$G$146</c:f>
              <c:numCache>
                <c:formatCode>0.00</c:formatCode>
                <c:ptCount val="145"/>
                <c:pt idx="0">
                  <c:v>5.6350000000000007</c:v>
                </c:pt>
                <c:pt idx="1">
                  <c:v>5.6350000000000007</c:v>
                </c:pt>
                <c:pt idx="2">
                  <c:v>5.6350000000000007</c:v>
                </c:pt>
                <c:pt idx="3">
                  <c:v>5.6350000000000007</c:v>
                </c:pt>
                <c:pt idx="4">
                  <c:v>3.5916666666666668</c:v>
                </c:pt>
                <c:pt idx="5">
                  <c:v>3.5916666666666668</c:v>
                </c:pt>
                <c:pt idx="6">
                  <c:v>3.5916666666666668</c:v>
                </c:pt>
                <c:pt idx="7">
                  <c:v>3.0766666666666667</c:v>
                </c:pt>
                <c:pt idx="8">
                  <c:v>3.0766666666666667</c:v>
                </c:pt>
                <c:pt idx="9">
                  <c:v>3.0766666666666667</c:v>
                </c:pt>
                <c:pt idx="10">
                  <c:v>5.9516666666666662</c:v>
                </c:pt>
                <c:pt idx="11">
                  <c:v>5.9516666666666662</c:v>
                </c:pt>
                <c:pt idx="12">
                  <c:v>5.9516666666666662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5.2050000000000001</c:v>
                </c:pt>
                <c:pt idx="17">
                  <c:v>5.2050000000000001</c:v>
                </c:pt>
                <c:pt idx="18">
                  <c:v>5.2050000000000001</c:v>
                </c:pt>
                <c:pt idx="19">
                  <c:v>6.6883333333333335</c:v>
                </c:pt>
                <c:pt idx="20">
                  <c:v>6.6883333333333335</c:v>
                </c:pt>
                <c:pt idx="21">
                  <c:v>6.6883333333333335</c:v>
                </c:pt>
                <c:pt idx="22">
                  <c:v>6.3250000000000002</c:v>
                </c:pt>
                <c:pt idx="23">
                  <c:v>6.3250000000000002</c:v>
                </c:pt>
                <c:pt idx="24">
                  <c:v>6.3250000000000002</c:v>
                </c:pt>
                <c:pt idx="25">
                  <c:v>4.3850000000000007</c:v>
                </c:pt>
                <c:pt idx="26">
                  <c:v>4.3850000000000007</c:v>
                </c:pt>
                <c:pt idx="27">
                  <c:v>4.3850000000000007</c:v>
                </c:pt>
                <c:pt idx="28">
                  <c:v>4.9450000000000012</c:v>
                </c:pt>
                <c:pt idx="29">
                  <c:v>4.9450000000000012</c:v>
                </c:pt>
                <c:pt idx="30">
                  <c:v>4.9450000000000012</c:v>
                </c:pt>
                <c:pt idx="31">
                  <c:v>6.11</c:v>
                </c:pt>
                <c:pt idx="32">
                  <c:v>6.11</c:v>
                </c:pt>
                <c:pt idx="33">
                  <c:v>6.11</c:v>
                </c:pt>
                <c:pt idx="34">
                  <c:v>6.3216666666666663</c:v>
                </c:pt>
                <c:pt idx="35">
                  <c:v>6.3216666666666663</c:v>
                </c:pt>
                <c:pt idx="36">
                  <c:v>6.3216666666666663</c:v>
                </c:pt>
                <c:pt idx="37">
                  <c:v>5.335</c:v>
                </c:pt>
                <c:pt idx="38">
                  <c:v>5.335</c:v>
                </c:pt>
                <c:pt idx="39">
                  <c:v>5.335</c:v>
                </c:pt>
                <c:pt idx="40">
                  <c:v>4.7466666666666661</c:v>
                </c:pt>
                <c:pt idx="41">
                  <c:v>4.7466666666666661</c:v>
                </c:pt>
                <c:pt idx="42">
                  <c:v>4.7466666666666661</c:v>
                </c:pt>
                <c:pt idx="43">
                  <c:v>4.7399999999999993</c:v>
                </c:pt>
                <c:pt idx="44">
                  <c:v>4.7399999999999993</c:v>
                </c:pt>
                <c:pt idx="45">
                  <c:v>4.7399999999999993</c:v>
                </c:pt>
                <c:pt idx="46">
                  <c:v>4.8016666666666659</c:v>
                </c:pt>
                <c:pt idx="47">
                  <c:v>4.8016666666666659</c:v>
                </c:pt>
                <c:pt idx="48">
                  <c:v>4.8016666666666659</c:v>
                </c:pt>
                <c:pt idx="49">
                  <c:v>6.1749999999999998</c:v>
                </c:pt>
                <c:pt idx="50">
                  <c:v>6.1749999999999998</c:v>
                </c:pt>
                <c:pt idx="51">
                  <c:v>6.1749999999999998</c:v>
                </c:pt>
                <c:pt idx="52">
                  <c:v>3.2083333333333335</c:v>
                </c:pt>
                <c:pt idx="53">
                  <c:v>3.2083333333333335</c:v>
                </c:pt>
                <c:pt idx="54">
                  <c:v>3.2083333333333335</c:v>
                </c:pt>
                <c:pt idx="55">
                  <c:v>2.4099999999999997</c:v>
                </c:pt>
                <c:pt idx="56">
                  <c:v>2.4099999999999997</c:v>
                </c:pt>
                <c:pt idx="57">
                  <c:v>2.4099999999999997</c:v>
                </c:pt>
                <c:pt idx="58">
                  <c:v>3.996666666666667</c:v>
                </c:pt>
                <c:pt idx="59">
                  <c:v>3.996666666666667</c:v>
                </c:pt>
                <c:pt idx="60">
                  <c:v>3.996666666666667</c:v>
                </c:pt>
                <c:pt idx="61">
                  <c:v>4.3150000000000004</c:v>
                </c:pt>
                <c:pt idx="62">
                  <c:v>4.3150000000000004</c:v>
                </c:pt>
                <c:pt idx="63">
                  <c:v>4.3150000000000004</c:v>
                </c:pt>
                <c:pt idx="64">
                  <c:v>4.1416666666666666</c:v>
                </c:pt>
                <c:pt idx="65">
                  <c:v>4.1416666666666666</c:v>
                </c:pt>
                <c:pt idx="66">
                  <c:v>4.1416666666666666</c:v>
                </c:pt>
                <c:pt idx="67">
                  <c:v>4.3816666666666659</c:v>
                </c:pt>
                <c:pt idx="68">
                  <c:v>4.3816666666666659</c:v>
                </c:pt>
                <c:pt idx="69">
                  <c:v>4.3816666666666659</c:v>
                </c:pt>
                <c:pt idx="70">
                  <c:v>3.5183333333333335</c:v>
                </c:pt>
                <c:pt idx="71">
                  <c:v>3.5183333333333335</c:v>
                </c:pt>
                <c:pt idx="72">
                  <c:v>3.5183333333333335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23-C54D-B4BA-C3DABB7F3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965919"/>
        <c:axId val="1527116095"/>
      </c:scatterChart>
      <c:valAx>
        <c:axId val="1526965919"/>
        <c:scaling>
          <c:orientation val="minMax"/>
          <c:max val="14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7116095"/>
        <c:crosses val="autoZero"/>
        <c:crossBetween val="midCat"/>
      </c:valAx>
      <c:valAx>
        <c:axId val="15271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696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138204</xdr:colOff>
      <xdr:row>4</xdr:row>
      <xdr:rowOff>174812</xdr:rowOff>
    </xdr:from>
    <xdr:to>
      <xdr:col>12</xdr:col>
      <xdr:colOff>564027</xdr:colOff>
      <xdr:row>18</xdr:row>
      <xdr:rowOff>94129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6EAF67-245E-6547-9A37-6A5AE0D62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F4E1-816E-8C44-8088-054B3B94E5C9}">
  <dimension ref="A1:J146"/>
  <sheetViews>
    <sheetView tabSelected="1" zoomScale="170" zoomScaleNormal="170" workbookViewId="0">
      <pane ySplit="7520" topLeftCell="A69"/>
      <selection pane="bottomLeft" activeCell="B74" sqref="B74"/>
    </sheetView>
  </sheetViews>
  <sheetFormatPr baseColWidth="10" defaultRowHeight="16" x14ac:dyDescent="0.2"/>
  <cols>
    <col min="2" max="2" width="18.1640625" style="13" bestFit="1" customWidth="1"/>
    <col min="3" max="3" width="10.83203125" style="13"/>
  </cols>
  <sheetData>
    <row r="1" spans="1:10" ht="19" x14ac:dyDescent="0.2">
      <c r="A1" s="5" t="s">
        <v>1</v>
      </c>
      <c r="B1" s="3" t="s">
        <v>5</v>
      </c>
      <c r="C1" s="3" t="s">
        <v>6</v>
      </c>
      <c r="D1" s="3" t="s">
        <v>13</v>
      </c>
      <c r="E1" s="3" t="s">
        <v>4</v>
      </c>
      <c r="F1" s="3" t="s">
        <v>7</v>
      </c>
      <c r="J1" s="3"/>
    </row>
    <row r="2" spans="1:10" x14ac:dyDescent="0.2">
      <c r="A2" s="10">
        <v>20</v>
      </c>
      <c r="B2" s="14">
        <f>A8+TIME(0,0,0)</f>
        <v>44927</v>
      </c>
      <c r="C2" s="16">
        <v>20</v>
      </c>
      <c r="D2" s="10">
        <v>101325</v>
      </c>
      <c r="E2" s="6">
        <v>5.78</v>
      </c>
      <c r="F2" s="6">
        <f>((101325*(273.15+C2)/D2/(273.15+20))*E2)</f>
        <v>5.78</v>
      </c>
      <c r="I2" s="11"/>
      <c r="J2" s="12"/>
    </row>
    <row r="3" spans="1:10" x14ac:dyDescent="0.2">
      <c r="A3" s="1"/>
      <c r="B3" s="14">
        <f t="shared" ref="B3:B34" si="0">B2+TIME(0,A$2,0)</f>
        <v>44927.013888888891</v>
      </c>
      <c r="C3" s="16">
        <v>20</v>
      </c>
      <c r="D3" s="10">
        <v>101325</v>
      </c>
      <c r="E3" s="6">
        <v>7.02</v>
      </c>
      <c r="F3" s="6">
        <f>((101325*(273.15+C3)/D3/(273.15+20))*E3)</f>
        <v>7.02</v>
      </c>
      <c r="I3" s="11"/>
      <c r="J3" s="12"/>
    </row>
    <row r="4" spans="1:10" x14ac:dyDescent="0.2">
      <c r="B4" s="14">
        <f t="shared" si="0"/>
        <v>44927.027777777781</v>
      </c>
      <c r="C4" s="16">
        <v>20</v>
      </c>
      <c r="D4" s="10">
        <v>101325</v>
      </c>
      <c r="E4" s="6">
        <v>5.13</v>
      </c>
      <c r="F4" s="6">
        <f>((101325*(273.15+C4)/D4/(273.15+20))*E4)</f>
        <v>5.13</v>
      </c>
      <c r="I4" s="11"/>
      <c r="J4" s="12"/>
    </row>
    <row r="5" spans="1:10" x14ac:dyDescent="0.2">
      <c r="B5" s="14">
        <f t="shared" si="0"/>
        <v>44927.041666666672</v>
      </c>
      <c r="C5" s="16">
        <v>20</v>
      </c>
      <c r="D5" s="10">
        <v>101325</v>
      </c>
      <c r="E5" s="6">
        <v>3.73</v>
      </c>
      <c r="F5" s="6">
        <f>((101325*(273.15+C5)/D5/(273.15+20))*E5)</f>
        <v>3.73</v>
      </c>
      <c r="I5" s="11"/>
      <c r="J5" s="12"/>
    </row>
    <row r="6" spans="1:10" x14ac:dyDescent="0.2">
      <c r="A6" s="3"/>
      <c r="B6" s="14">
        <f t="shared" si="0"/>
        <v>44927.055555555562</v>
      </c>
      <c r="C6" s="16">
        <v>20</v>
      </c>
      <c r="D6" s="10">
        <v>101325</v>
      </c>
      <c r="E6" s="6">
        <v>3.92</v>
      </c>
      <c r="F6" s="6">
        <f>((101325*(273.15+C6)/D6/(273.15+20))*E6)</f>
        <v>3.92</v>
      </c>
    </row>
    <row r="7" spans="1:10" x14ac:dyDescent="0.2">
      <c r="A7" s="3" t="s">
        <v>12</v>
      </c>
      <c r="B7" s="14">
        <f t="shared" si="0"/>
        <v>44927.069444444453</v>
      </c>
      <c r="C7" s="16">
        <v>20</v>
      </c>
      <c r="D7" s="10">
        <v>101325</v>
      </c>
      <c r="E7" s="6">
        <v>3.6</v>
      </c>
      <c r="F7" s="6">
        <f>((101325*(273.15+C7)/D7/(273.15+20))*E7)</f>
        <v>3.6</v>
      </c>
      <c r="I7" s="11"/>
    </row>
    <row r="8" spans="1:10" x14ac:dyDescent="0.2">
      <c r="A8" s="15">
        <v>44927</v>
      </c>
      <c r="B8" s="14">
        <f t="shared" si="0"/>
        <v>44927.083333333343</v>
      </c>
      <c r="C8" s="16">
        <v>20</v>
      </c>
      <c r="D8" s="10">
        <v>101325</v>
      </c>
      <c r="E8" s="6">
        <v>2.78</v>
      </c>
      <c r="F8" s="6">
        <f>((101325*(273.15+C8)/D8/(273.15+20))*E8)</f>
        <v>2.78</v>
      </c>
    </row>
    <row r="9" spans="1:10" x14ac:dyDescent="0.2">
      <c r="B9" s="14">
        <f t="shared" si="0"/>
        <v>44927.097222222234</v>
      </c>
      <c r="C9" s="16">
        <v>20</v>
      </c>
      <c r="D9" s="10">
        <v>101325</v>
      </c>
      <c r="E9" s="6">
        <v>4.49</v>
      </c>
      <c r="F9" s="6">
        <f>((101325*(273.15+C9)/D9/(273.15+20))*E9)</f>
        <v>4.49</v>
      </c>
    </row>
    <row r="10" spans="1:10" x14ac:dyDescent="0.2">
      <c r="B10" s="14">
        <f t="shared" si="0"/>
        <v>44927.111111111124</v>
      </c>
      <c r="C10" s="16">
        <v>20</v>
      </c>
      <c r="D10" s="10">
        <v>101325</v>
      </c>
      <c r="E10" s="6">
        <v>3.04</v>
      </c>
      <c r="F10" s="6">
        <f>((101325*(273.15+C10)/D10/(273.15+20))*E10)</f>
        <v>3.04</v>
      </c>
    </row>
    <row r="11" spans="1:10" x14ac:dyDescent="0.2">
      <c r="B11" s="14">
        <f t="shared" si="0"/>
        <v>44927.125000000015</v>
      </c>
      <c r="C11" s="16">
        <v>20</v>
      </c>
      <c r="D11" s="10">
        <v>101325</v>
      </c>
      <c r="E11" s="6">
        <v>0.62</v>
      </c>
      <c r="F11" s="6">
        <f>((101325*(273.15+C11)/D11/(273.15+20))*E11)</f>
        <v>0.62</v>
      </c>
    </row>
    <row r="12" spans="1:10" x14ac:dyDescent="0.2">
      <c r="B12" s="14">
        <f t="shared" si="0"/>
        <v>44927.138888888905</v>
      </c>
      <c r="C12" s="16">
        <v>20</v>
      </c>
      <c r="D12" s="10">
        <v>101325</v>
      </c>
      <c r="E12" s="6">
        <v>8.43</v>
      </c>
      <c r="F12" s="6">
        <f>((101325*(273.15+C12)/D12/(273.15+20))*E12)</f>
        <v>8.43</v>
      </c>
    </row>
    <row r="13" spans="1:10" x14ac:dyDescent="0.2">
      <c r="B13" s="14">
        <f t="shared" si="0"/>
        <v>44927.152777777796</v>
      </c>
      <c r="C13" s="16">
        <v>20</v>
      </c>
      <c r="D13" s="10">
        <v>101325</v>
      </c>
      <c r="E13" s="6">
        <v>6.44</v>
      </c>
      <c r="F13" s="6">
        <f>((101325*(273.15+C13)/D13/(273.15+20))*E13)</f>
        <v>6.44</v>
      </c>
    </row>
    <row r="14" spans="1:10" x14ac:dyDescent="0.2">
      <c r="B14" s="14">
        <f t="shared" si="0"/>
        <v>44927.166666666686</v>
      </c>
      <c r="C14" s="16">
        <v>20</v>
      </c>
      <c r="D14" s="10">
        <v>101325</v>
      </c>
      <c r="E14" s="6">
        <v>5.35</v>
      </c>
      <c r="F14" s="6">
        <f>((101325*(273.15+C14)/D14/(273.15+20))*E14)</f>
        <v>5.35</v>
      </c>
    </row>
    <row r="15" spans="1:10" x14ac:dyDescent="0.2">
      <c r="B15" s="14">
        <f t="shared" si="0"/>
        <v>44927.180555555577</v>
      </c>
      <c r="C15" s="16">
        <v>20</v>
      </c>
      <c r="D15" s="10">
        <v>101325</v>
      </c>
      <c r="E15" s="6">
        <v>3.72</v>
      </c>
      <c r="F15" s="6">
        <f>((101325*(273.15+C15)/D15/(273.15+20))*E15)</f>
        <v>3.72</v>
      </c>
    </row>
    <row r="16" spans="1:10" x14ac:dyDescent="0.2">
      <c r="B16" s="14">
        <f t="shared" si="0"/>
        <v>44927.194444444467</v>
      </c>
      <c r="C16" s="16">
        <v>20</v>
      </c>
      <c r="D16" s="10">
        <v>101325</v>
      </c>
      <c r="E16" s="6">
        <v>5.31</v>
      </c>
      <c r="F16" s="6">
        <f>((101325*(273.15+C16)/D16/(273.15+20))*E16)</f>
        <v>5.31</v>
      </c>
    </row>
    <row r="17" spans="2:6" x14ac:dyDescent="0.2">
      <c r="B17" s="14">
        <f t="shared" si="0"/>
        <v>44927.208333333358</v>
      </c>
      <c r="C17" s="16">
        <v>20</v>
      </c>
      <c r="D17" s="10">
        <v>101325</v>
      </c>
      <c r="E17" s="6">
        <v>4.1900000000000004</v>
      </c>
      <c r="F17" s="6">
        <f>((101325*(273.15+C17)/D17/(273.15+20))*E17)</f>
        <v>4.1900000000000004</v>
      </c>
    </row>
    <row r="18" spans="2:6" x14ac:dyDescent="0.2">
      <c r="B18" s="14">
        <f t="shared" si="0"/>
        <v>44927.222222222248</v>
      </c>
      <c r="C18" s="16">
        <v>20</v>
      </c>
      <c r="D18" s="10">
        <v>101325</v>
      </c>
      <c r="E18" s="6">
        <v>5.05</v>
      </c>
      <c r="F18" s="6">
        <f>((101325*(273.15+C18)/D18/(273.15+20))*E18)</f>
        <v>5.05</v>
      </c>
    </row>
    <row r="19" spans="2:6" x14ac:dyDescent="0.2">
      <c r="B19" s="14">
        <f t="shared" si="0"/>
        <v>44927.236111111139</v>
      </c>
      <c r="C19" s="16">
        <v>20</v>
      </c>
      <c r="D19" s="10">
        <v>101325</v>
      </c>
      <c r="E19" s="6">
        <v>5.54</v>
      </c>
      <c r="F19" s="6">
        <f>((101325*(273.15+C19)/D19/(273.15+20))*E19)</f>
        <v>5.54</v>
      </c>
    </row>
    <row r="20" spans="2:6" x14ac:dyDescent="0.2">
      <c r="B20" s="14">
        <f t="shared" si="0"/>
        <v>44927.250000000029</v>
      </c>
      <c r="C20" s="16">
        <v>20</v>
      </c>
      <c r="D20" s="10">
        <v>101325</v>
      </c>
      <c r="E20" s="6">
        <v>5.86</v>
      </c>
      <c r="F20" s="6">
        <f>((101325*(273.15+C20)/D20/(273.15+20))*E20)</f>
        <v>5.86</v>
      </c>
    </row>
    <row r="21" spans="2:6" x14ac:dyDescent="0.2">
      <c r="B21" s="14">
        <f t="shared" si="0"/>
        <v>44927.26388888892</v>
      </c>
      <c r="C21" s="16">
        <v>20</v>
      </c>
      <c r="D21" s="10">
        <v>101325</v>
      </c>
      <c r="E21" s="6">
        <v>5.45</v>
      </c>
      <c r="F21" s="6">
        <f>((101325*(273.15+C21)/D21/(273.15+20))*E21)</f>
        <v>5.45</v>
      </c>
    </row>
    <row r="22" spans="2:6" x14ac:dyDescent="0.2">
      <c r="B22" s="14">
        <f t="shared" si="0"/>
        <v>44927.27777777781</v>
      </c>
      <c r="C22" s="16">
        <v>20</v>
      </c>
      <c r="D22" s="10">
        <v>101325</v>
      </c>
      <c r="E22" s="6">
        <v>7.67</v>
      </c>
      <c r="F22" s="6">
        <f>((101325*(273.15+C22)/D22/(273.15+20))*E22)</f>
        <v>7.67</v>
      </c>
    </row>
    <row r="23" spans="2:6" x14ac:dyDescent="0.2">
      <c r="B23" s="14">
        <f t="shared" si="0"/>
        <v>44927.291666666701</v>
      </c>
      <c r="C23" s="16">
        <v>20</v>
      </c>
      <c r="D23" s="10">
        <v>101325</v>
      </c>
      <c r="E23" s="6">
        <v>8.0299999999999994</v>
      </c>
      <c r="F23" s="6">
        <f>((101325*(273.15+C23)/D23/(273.15+20))*E23)</f>
        <v>8.0299999999999994</v>
      </c>
    </row>
    <row r="24" spans="2:6" x14ac:dyDescent="0.2">
      <c r="B24" s="14">
        <f t="shared" si="0"/>
        <v>44927.305555555591</v>
      </c>
      <c r="C24" s="16">
        <v>20</v>
      </c>
      <c r="D24" s="10">
        <v>101325</v>
      </c>
      <c r="E24" s="6">
        <v>6.17</v>
      </c>
      <c r="F24" s="6">
        <f>((101325*(273.15+C24)/D24/(273.15+20))*E24)</f>
        <v>6.17</v>
      </c>
    </row>
    <row r="25" spans="2:6" x14ac:dyDescent="0.2">
      <c r="B25" s="14">
        <f t="shared" si="0"/>
        <v>44927.319444444482</v>
      </c>
      <c r="C25" s="16">
        <v>20</v>
      </c>
      <c r="D25" s="10">
        <v>101325</v>
      </c>
      <c r="E25" s="6">
        <v>7.88</v>
      </c>
      <c r="F25" s="6">
        <f>((101325*(273.15+C25)/D25/(273.15+20))*E25)</f>
        <v>7.88</v>
      </c>
    </row>
    <row r="26" spans="2:6" x14ac:dyDescent="0.2">
      <c r="B26" s="14">
        <f t="shared" si="0"/>
        <v>44927.333333333372</v>
      </c>
      <c r="C26" s="16">
        <v>20</v>
      </c>
      <c r="D26" s="10">
        <v>101325</v>
      </c>
      <c r="E26" s="6">
        <v>1.82</v>
      </c>
      <c r="F26" s="6">
        <f>((101325*(273.15+C26)/D26/(273.15+20))*E26)</f>
        <v>1.82</v>
      </c>
    </row>
    <row r="27" spans="2:6" x14ac:dyDescent="0.2">
      <c r="B27" s="14">
        <f t="shared" si="0"/>
        <v>44927.347222222263</v>
      </c>
      <c r="C27" s="16">
        <v>20</v>
      </c>
      <c r="D27" s="10">
        <v>101325</v>
      </c>
      <c r="E27" s="6">
        <v>4.62</v>
      </c>
      <c r="F27" s="6">
        <f>((101325*(273.15+C27)/D27/(273.15+20))*E27)</f>
        <v>4.62</v>
      </c>
    </row>
    <row r="28" spans="2:6" x14ac:dyDescent="0.2">
      <c r="B28" s="14">
        <f t="shared" si="0"/>
        <v>44927.361111111153</v>
      </c>
      <c r="C28" s="16">
        <v>20</v>
      </c>
      <c r="D28" s="10">
        <v>101325</v>
      </c>
      <c r="E28" s="6">
        <v>4.8</v>
      </c>
      <c r="F28" s="6">
        <f>((101325*(273.15+C28)/D28/(273.15+20))*E28)</f>
        <v>4.8</v>
      </c>
    </row>
    <row r="29" spans="2:6" x14ac:dyDescent="0.2">
      <c r="B29" s="14">
        <f t="shared" si="0"/>
        <v>44927.375000000044</v>
      </c>
      <c r="C29" s="16">
        <v>20</v>
      </c>
      <c r="D29" s="10">
        <v>101325</v>
      </c>
      <c r="E29" s="6">
        <v>5.65</v>
      </c>
      <c r="F29" s="6">
        <f>((101325*(273.15+C29)/D29/(273.15+20))*E29)</f>
        <v>5.65</v>
      </c>
    </row>
    <row r="30" spans="2:6" x14ac:dyDescent="0.2">
      <c r="B30" s="14">
        <f t="shared" si="0"/>
        <v>44927.388888888934</v>
      </c>
      <c r="C30" s="16">
        <v>20</v>
      </c>
      <c r="D30" s="10">
        <v>101325</v>
      </c>
      <c r="E30" s="6">
        <v>8.15</v>
      </c>
      <c r="F30" s="6">
        <f>((101325*(273.15+C30)/D30/(273.15+20))*E30)</f>
        <v>8.15</v>
      </c>
    </row>
    <row r="31" spans="2:6" x14ac:dyDescent="0.2">
      <c r="B31" s="14">
        <f t="shared" si="0"/>
        <v>44927.402777777825</v>
      </c>
      <c r="C31" s="16">
        <v>20</v>
      </c>
      <c r="D31" s="10">
        <v>101325</v>
      </c>
      <c r="E31" s="6">
        <v>1.48</v>
      </c>
      <c r="F31" s="6">
        <f>((101325*(273.15+C31)/D31/(273.15+20))*E31)</f>
        <v>1.48</v>
      </c>
    </row>
    <row r="32" spans="2:6" x14ac:dyDescent="0.2">
      <c r="B32" s="14">
        <f t="shared" si="0"/>
        <v>44927.416666666715</v>
      </c>
      <c r="C32" s="16">
        <v>20</v>
      </c>
      <c r="D32" s="10">
        <v>101325</v>
      </c>
      <c r="E32" s="6">
        <v>4.76</v>
      </c>
      <c r="F32" s="6">
        <f>((101325*(273.15+C32)/D32/(273.15+20))*E32)</f>
        <v>4.76</v>
      </c>
    </row>
    <row r="33" spans="2:6" x14ac:dyDescent="0.2">
      <c r="B33" s="14">
        <f t="shared" si="0"/>
        <v>44927.430555555606</v>
      </c>
      <c r="C33" s="16">
        <v>20</v>
      </c>
      <c r="D33" s="10">
        <v>101325</v>
      </c>
      <c r="E33" s="6">
        <v>7.07</v>
      </c>
      <c r="F33" s="6">
        <f>((101325*(273.15+C33)/D33/(273.15+20))*E33)</f>
        <v>7.07</v>
      </c>
    </row>
    <row r="34" spans="2:6" x14ac:dyDescent="0.2">
      <c r="B34" s="14">
        <f t="shared" si="0"/>
        <v>44927.444444444496</v>
      </c>
      <c r="C34" s="16">
        <v>20</v>
      </c>
      <c r="D34" s="10">
        <v>101325</v>
      </c>
      <c r="E34" s="6">
        <v>6.57</v>
      </c>
      <c r="F34" s="6">
        <f>((101325*(273.15+C34)/D34/(273.15+20))*E34)</f>
        <v>6.57</v>
      </c>
    </row>
    <row r="35" spans="2:6" x14ac:dyDescent="0.2">
      <c r="B35" s="14">
        <f t="shared" ref="B35:B66" si="1">B34+TIME(0,A$2,0)</f>
        <v>44927.458333333387</v>
      </c>
      <c r="C35" s="16">
        <v>20</v>
      </c>
      <c r="D35" s="10">
        <v>101325</v>
      </c>
      <c r="E35" s="6">
        <v>4.62</v>
      </c>
      <c r="F35" s="6">
        <f>((101325*(273.15+C35)/D35/(273.15+20))*E35)</f>
        <v>4.62</v>
      </c>
    </row>
    <row r="36" spans="2:6" x14ac:dyDescent="0.2">
      <c r="B36" s="14">
        <f t="shared" si="1"/>
        <v>44927.472222222277</v>
      </c>
      <c r="C36" s="16">
        <v>20</v>
      </c>
      <c r="D36" s="10">
        <v>101325</v>
      </c>
      <c r="E36" s="6">
        <v>7.39</v>
      </c>
      <c r="F36" s="6">
        <f>((101325*(273.15+C36)/D36/(273.15+20))*E36)</f>
        <v>7.39</v>
      </c>
    </row>
    <row r="37" spans="2:6" x14ac:dyDescent="0.2">
      <c r="B37" s="14">
        <f t="shared" si="1"/>
        <v>44927.486111111168</v>
      </c>
      <c r="C37" s="16">
        <v>20</v>
      </c>
      <c r="D37" s="10">
        <v>101325</v>
      </c>
      <c r="E37" s="6">
        <v>5.0199999999999996</v>
      </c>
      <c r="F37" s="6">
        <f>((101325*(273.15+C37)/D37/(273.15+20))*E37)</f>
        <v>5.0199999999999996</v>
      </c>
    </row>
    <row r="38" spans="2:6" x14ac:dyDescent="0.2">
      <c r="B38" s="14">
        <f t="shared" si="1"/>
        <v>44927.500000000058</v>
      </c>
      <c r="C38" s="16">
        <v>20</v>
      </c>
      <c r="D38" s="10">
        <v>101325</v>
      </c>
      <c r="E38" s="6">
        <v>8.49</v>
      </c>
      <c r="F38" s="6">
        <f>((101325*(273.15+C38)/D38/(273.15+20))*E38)</f>
        <v>8.49</v>
      </c>
    </row>
    <row r="39" spans="2:6" x14ac:dyDescent="0.2">
      <c r="B39" s="14">
        <f t="shared" si="1"/>
        <v>44927.513888888949</v>
      </c>
      <c r="C39" s="16">
        <v>20</v>
      </c>
      <c r="D39" s="10">
        <v>101325</v>
      </c>
      <c r="E39" s="6">
        <v>5.63</v>
      </c>
      <c r="F39" s="6">
        <f>((101325*(273.15+C39)/D39/(273.15+20))*E39)</f>
        <v>5.63</v>
      </c>
    </row>
    <row r="40" spans="2:6" x14ac:dyDescent="0.2">
      <c r="B40" s="14">
        <f t="shared" si="1"/>
        <v>44927.527777777839</v>
      </c>
      <c r="C40" s="16">
        <v>20</v>
      </c>
      <c r="D40" s="10">
        <v>101325</v>
      </c>
      <c r="E40" s="6">
        <v>3.96</v>
      </c>
      <c r="F40" s="6">
        <f>((101325*(273.15+C40)/D40/(273.15+20))*E40)</f>
        <v>3.96</v>
      </c>
    </row>
    <row r="41" spans="2:6" x14ac:dyDescent="0.2">
      <c r="B41" s="14">
        <f t="shared" si="1"/>
        <v>44927.54166666673</v>
      </c>
      <c r="C41" s="16">
        <v>20</v>
      </c>
      <c r="D41" s="10">
        <v>101325</v>
      </c>
      <c r="E41" s="6">
        <v>4.34</v>
      </c>
      <c r="F41" s="6">
        <f>((101325*(273.15+C41)/D41/(273.15+20))*E41)</f>
        <v>4.34</v>
      </c>
    </row>
    <row r="42" spans="2:6" x14ac:dyDescent="0.2">
      <c r="B42" s="14">
        <f t="shared" si="1"/>
        <v>44927.55555555562</v>
      </c>
      <c r="C42" s="16">
        <v>20</v>
      </c>
      <c r="D42" s="10">
        <v>101325</v>
      </c>
      <c r="E42" s="6">
        <v>4.05</v>
      </c>
      <c r="F42" s="6">
        <f>((101325*(273.15+C42)/D42/(273.15+20))*E42)</f>
        <v>4.05</v>
      </c>
    </row>
    <row r="43" spans="2:6" x14ac:dyDescent="0.2">
      <c r="B43" s="14">
        <f t="shared" si="1"/>
        <v>44927.569444444511</v>
      </c>
      <c r="C43" s="16">
        <v>20</v>
      </c>
      <c r="D43" s="10">
        <v>101325</v>
      </c>
      <c r="E43" s="6">
        <v>4.91</v>
      </c>
      <c r="F43" s="6">
        <f>((101325*(273.15+C43)/D43/(273.15+20))*E43)</f>
        <v>4.91</v>
      </c>
    </row>
    <row r="44" spans="2:6" x14ac:dyDescent="0.2">
      <c r="B44" s="14">
        <f t="shared" si="1"/>
        <v>44927.583333333401</v>
      </c>
      <c r="C44" s="16">
        <v>20</v>
      </c>
      <c r="D44" s="10">
        <v>101325</v>
      </c>
      <c r="E44" s="6">
        <v>6.22</v>
      </c>
      <c r="F44" s="6">
        <f>((101325*(273.15+C44)/D44/(273.15+20))*E44)</f>
        <v>6.22</v>
      </c>
    </row>
    <row r="45" spans="2:6" x14ac:dyDescent="0.2">
      <c r="B45" s="14">
        <f t="shared" si="1"/>
        <v>44927.597222222292</v>
      </c>
      <c r="C45" s="16">
        <v>20</v>
      </c>
      <c r="D45" s="10">
        <v>101325</v>
      </c>
      <c r="E45" s="6">
        <v>4.46</v>
      </c>
      <c r="F45" s="6">
        <f>((101325*(273.15+C45)/D45/(273.15+20))*E45)</f>
        <v>4.46</v>
      </c>
    </row>
    <row r="46" spans="2:6" x14ac:dyDescent="0.2">
      <c r="B46" s="14">
        <f t="shared" si="1"/>
        <v>44927.611111111182</v>
      </c>
      <c r="C46" s="16">
        <v>20</v>
      </c>
      <c r="D46" s="10">
        <v>101325</v>
      </c>
      <c r="E46" s="6">
        <v>5</v>
      </c>
      <c r="F46" s="6">
        <f>((101325*(273.15+C46)/D46/(273.15+20))*E46)</f>
        <v>5</v>
      </c>
    </row>
    <row r="47" spans="2:6" x14ac:dyDescent="0.2">
      <c r="B47" s="14">
        <f t="shared" si="1"/>
        <v>44927.625000000073</v>
      </c>
      <c r="C47" s="16">
        <v>20</v>
      </c>
      <c r="D47" s="10">
        <v>101325</v>
      </c>
      <c r="E47" s="6">
        <v>3.3</v>
      </c>
      <c r="F47" s="6">
        <f>((101325*(273.15+C47)/D47/(273.15+20))*E47)</f>
        <v>3.3</v>
      </c>
    </row>
    <row r="48" spans="2:6" x14ac:dyDescent="0.2">
      <c r="B48" s="14">
        <f t="shared" si="1"/>
        <v>44927.638888888963</v>
      </c>
      <c r="C48" s="16">
        <v>20</v>
      </c>
      <c r="D48" s="10">
        <v>101325</v>
      </c>
      <c r="E48" s="6">
        <v>5.36</v>
      </c>
      <c r="F48" s="6">
        <f>((101325*(273.15+C48)/D48/(273.15+20))*E48)</f>
        <v>5.36</v>
      </c>
    </row>
    <row r="49" spans="2:6" x14ac:dyDescent="0.2">
      <c r="B49" s="14">
        <f t="shared" si="1"/>
        <v>44927.652777777854</v>
      </c>
      <c r="C49" s="16">
        <v>20</v>
      </c>
      <c r="D49" s="10">
        <v>101325</v>
      </c>
      <c r="E49" s="6">
        <v>5.16</v>
      </c>
      <c r="F49" s="6">
        <f>((101325*(273.15+C49)/D49/(273.15+20))*E49)</f>
        <v>5.16</v>
      </c>
    </row>
    <row r="50" spans="2:6" x14ac:dyDescent="0.2">
      <c r="B50" s="14">
        <f t="shared" si="1"/>
        <v>44927.666666666744</v>
      </c>
      <c r="C50" s="16">
        <v>20</v>
      </c>
      <c r="D50" s="10">
        <v>101325</v>
      </c>
      <c r="E50" s="6">
        <v>4.47</v>
      </c>
      <c r="F50" s="6">
        <f>((101325*(273.15+C50)/D50/(273.15+20))*E50)</f>
        <v>4.47</v>
      </c>
    </row>
    <row r="51" spans="2:6" x14ac:dyDescent="0.2">
      <c r="B51" s="14">
        <f t="shared" si="1"/>
        <v>44927.680555555635</v>
      </c>
      <c r="C51" s="16">
        <v>20</v>
      </c>
      <c r="D51" s="10">
        <v>101325</v>
      </c>
      <c r="E51" s="6">
        <v>7.03</v>
      </c>
      <c r="F51" s="6">
        <f>((101325*(273.15+C51)/D51/(273.15+20))*E51)</f>
        <v>7.03</v>
      </c>
    </row>
    <row r="52" spans="2:6" x14ac:dyDescent="0.2">
      <c r="B52" s="14">
        <f t="shared" si="1"/>
        <v>44927.694444444525</v>
      </c>
      <c r="C52" s="16">
        <v>20</v>
      </c>
      <c r="D52" s="10">
        <v>101325</v>
      </c>
      <c r="E52" s="6">
        <v>7.62</v>
      </c>
      <c r="F52" s="6">
        <f>((101325*(273.15+C52)/D52/(273.15+20))*E52)</f>
        <v>7.62</v>
      </c>
    </row>
    <row r="53" spans="2:6" x14ac:dyDescent="0.2">
      <c r="B53" s="14">
        <f t="shared" si="1"/>
        <v>44927.708333333416</v>
      </c>
      <c r="C53" s="16">
        <v>20</v>
      </c>
      <c r="D53" s="10">
        <v>101325</v>
      </c>
      <c r="E53" s="6">
        <v>3.28</v>
      </c>
      <c r="F53" s="6">
        <f>((101325*(273.15+C53)/D53/(273.15+20))*E53)</f>
        <v>3.28</v>
      </c>
    </row>
    <row r="54" spans="2:6" x14ac:dyDescent="0.2">
      <c r="B54" s="14">
        <f t="shared" si="1"/>
        <v>44927.722222222306</v>
      </c>
      <c r="C54" s="16">
        <v>20</v>
      </c>
      <c r="D54" s="10">
        <v>101325</v>
      </c>
      <c r="E54" s="6">
        <v>1.93</v>
      </c>
      <c r="F54" s="6">
        <f>((101325*(273.15+C54)/D54/(273.15+20))*E54)</f>
        <v>1.93</v>
      </c>
    </row>
    <row r="55" spans="2:6" x14ac:dyDescent="0.2">
      <c r="B55" s="14">
        <f t="shared" si="1"/>
        <v>44927.736111111197</v>
      </c>
      <c r="C55" s="16">
        <v>20</v>
      </c>
      <c r="D55" s="10">
        <v>101325</v>
      </c>
      <c r="E55" s="6">
        <v>5.9</v>
      </c>
      <c r="F55" s="6">
        <f>((101325*(273.15+C55)/D55/(273.15+20))*E55)</f>
        <v>5.9</v>
      </c>
    </row>
    <row r="56" spans="2:6" x14ac:dyDescent="0.2">
      <c r="B56" s="14">
        <f t="shared" si="1"/>
        <v>44927.750000000087</v>
      </c>
      <c r="C56" s="16">
        <v>20</v>
      </c>
      <c r="D56" s="10">
        <v>101325</v>
      </c>
      <c r="E56" s="6">
        <v>0.31</v>
      </c>
      <c r="F56" s="6">
        <f>((101325*(273.15+C56)/D56/(273.15+20))*E56)</f>
        <v>0.31</v>
      </c>
    </row>
    <row r="57" spans="2:6" x14ac:dyDescent="0.2">
      <c r="B57" s="14">
        <f t="shared" si="1"/>
        <v>44927.763888888978</v>
      </c>
      <c r="C57" s="16">
        <v>20</v>
      </c>
      <c r="D57" s="10">
        <v>101325</v>
      </c>
      <c r="E57" s="6">
        <v>4.3899999999999997</v>
      </c>
      <c r="F57" s="6">
        <f>((101325*(273.15+C57)/D57/(273.15+20))*E57)</f>
        <v>4.3899999999999997</v>
      </c>
    </row>
    <row r="58" spans="2:6" x14ac:dyDescent="0.2">
      <c r="B58" s="14">
        <f t="shared" si="1"/>
        <v>44927.777777777868</v>
      </c>
      <c r="C58" s="16">
        <v>20</v>
      </c>
      <c r="D58" s="10">
        <v>101325</v>
      </c>
      <c r="E58" s="6">
        <v>2.52</v>
      </c>
      <c r="F58" s="6">
        <f>((101325*(273.15+C58)/D58/(273.15+20))*E58)</f>
        <v>2.52</v>
      </c>
    </row>
    <row r="59" spans="2:6" x14ac:dyDescent="0.2">
      <c r="B59" s="14">
        <f t="shared" si="1"/>
        <v>44927.791666666759</v>
      </c>
      <c r="C59" s="16">
        <v>20</v>
      </c>
      <c r="D59" s="10">
        <v>101325</v>
      </c>
      <c r="E59" s="6">
        <v>0.33</v>
      </c>
      <c r="F59" s="6">
        <f>((101325*(273.15+C59)/D59/(273.15+20))*E59)</f>
        <v>0.33</v>
      </c>
    </row>
    <row r="60" spans="2:6" x14ac:dyDescent="0.2">
      <c r="B60" s="14">
        <f t="shared" si="1"/>
        <v>44927.805555555649</v>
      </c>
      <c r="C60" s="16">
        <v>20</v>
      </c>
      <c r="D60" s="10">
        <v>101325</v>
      </c>
      <c r="E60" s="6">
        <v>2.2799999999999998</v>
      </c>
      <c r="F60" s="6">
        <f>((101325*(273.15+C60)/D60/(273.15+20))*E60)</f>
        <v>2.2799999999999998</v>
      </c>
    </row>
    <row r="61" spans="2:6" x14ac:dyDescent="0.2">
      <c r="B61" s="14">
        <f t="shared" si="1"/>
        <v>44927.81944444454</v>
      </c>
      <c r="C61" s="16">
        <v>20</v>
      </c>
      <c r="D61" s="10">
        <v>101325</v>
      </c>
      <c r="E61" s="6">
        <v>7.19</v>
      </c>
      <c r="F61" s="6">
        <f>((101325*(273.15+C61)/D61/(273.15+20))*E61)</f>
        <v>7.19</v>
      </c>
    </row>
    <row r="62" spans="2:6" x14ac:dyDescent="0.2">
      <c r="B62" s="14">
        <f t="shared" si="1"/>
        <v>44927.83333333343</v>
      </c>
      <c r="C62" s="16">
        <v>20</v>
      </c>
      <c r="D62" s="10">
        <v>101325</v>
      </c>
      <c r="E62" s="6">
        <v>4.71</v>
      </c>
      <c r="F62" s="6">
        <f>((101325*(273.15+C62)/D62/(273.15+20))*E62)</f>
        <v>4.71</v>
      </c>
    </row>
    <row r="63" spans="2:6" x14ac:dyDescent="0.2">
      <c r="B63" s="14">
        <f t="shared" si="1"/>
        <v>44927.847222222321</v>
      </c>
      <c r="C63" s="16">
        <v>20</v>
      </c>
      <c r="D63" s="10">
        <v>101325</v>
      </c>
      <c r="E63" s="6">
        <v>4.82</v>
      </c>
      <c r="F63" s="6">
        <f>((101325*(273.15+C63)/D63/(273.15+20))*E63)</f>
        <v>4.82</v>
      </c>
    </row>
    <row r="64" spans="2:6" x14ac:dyDescent="0.2">
      <c r="B64" s="14">
        <f t="shared" si="1"/>
        <v>44927.861111111211</v>
      </c>
      <c r="C64" s="16">
        <v>20</v>
      </c>
      <c r="D64" s="10">
        <v>101325</v>
      </c>
      <c r="E64" s="6">
        <v>3.37</v>
      </c>
      <c r="F64" s="6">
        <f>((101325*(273.15+C64)/D64/(273.15+20))*E64)</f>
        <v>3.37</v>
      </c>
    </row>
    <row r="65" spans="2:6" x14ac:dyDescent="0.2">
      <c r="B65" s="14">
        <f t="shared" si="1"/>
        <v>44927.875000000102</v>
      </c>
      <c r="C65" s="16">
        <v>20</v>
      </c>
      <c r="D65" s="10">
        <v>101325</v>
      </c>
      <c r="E65" s="6">
        <v>4.8</v>
      </c>
      <c r="F65" s="6">
        <f>((101325*(273.15+C65)/D65/(273.15+20))*E65)</f>
        <v>4.8</v>
      </c>
    </row>
    <row r="66" spans="2:6" x14ac:dyDescent="0.2">
      <c r="B66" s="14">
        <f t="shared" si="1"/>
        <v>44927.888888888992</v>
      </c>
      <c r="C66" s="16">
        <v>20</v>
      </c>
      <c r="D66" s="10">
        <v>101325</v>
      </c>
      <c r="E66" s="6">
        <v>6.52</v>
      </c>
      <c r="F66" s="6">
        <f>((101325*(273.15+C66)/D66/(273.15+20))*E66)</f>
        <v>6.52</v>
      </c>
    </row>
    <row r="67" spans="2:6" x14ac:dyDescent="0.2">
      <c r="B67" s="14">
        <f t="shared" ref="B67:B98" si="2">B66+TIME(0,A$2,0)</f>
        <v>44927.902777777883</v>
      </c>
      <c r="C67" s="16">
        <v>20</v>
      </c>
      <c r="D67" s="10">
        <v>101325</v>
      </c>
      <c r="E67" s="6">
        <v>1.34</v>
      </c>
      <c r="F67" s="6">
        <f>((101325*(273.15+C67)/D67/(273.15+20))*E67)</f>
        <v>1.34</v>
      </c>
    </row>
    <row r="68" spans="2:6" x14ac:dyDescent="0.2">
      <c r="B68" s="14">
        <f t="shared" si="2"/>
        <v>44927.916666666773</v>
      </c>
      <c r="C68" s="16">
        <v>20</v>
      </c>
      <c r="D68" s="10">
        <v>101325</v>
      </c>
      <c r="E68" s="6">
        <v>4.33</v>
      </c>
      <c r="F68" s="6">
        <f>((101325*(273.15+C68)/D68/(273.15+20))*E68)</f>
        <v>4.33</v>
      </c>
    </row>
    <row r="69" spans="2:6" x14ac:dyDescent="0.2">
      <c r="B69" s="14">
        <f t="shared" si="2"/>
        <v>44927.930555555664</v>
      </c>
      <c r="C69" s="16">
        <v>20</v>
      </c>
      <c r="D69" s="10">
        <v>101325</v>
      </c>
      <c r="E69" s="6">
        <v>4.55</v>
      </c>
      <c r="F69" s="6">
        <f>((101325*(273.15+C69)/D69/(273.15+20))*E69)</f>
        <v>4.55</v>
      </c>
    </row>
    <row r="70" spans="2:6" x14ac:dyDescent="0.2">
      <c r="B70" s="14">
        <f t="shared" si="2"/>
        <v>44927.944444444554</v>
      </c>
      <c r="C70" s="16">
        <v>20</v>
      </c>
      <c r="D70" s="10">
        <v>101325</v>
      </c>
      <c r="E70" s="6">
        <v>5.77</v>
      </c>
      <c r="F70" s="6">
        <f>((101325*(273.15+C70)/D70/(273.15+20))*E70)</f>
        <v>5.77</v>
      </c>
    </row>
    <row r="71" spans="2:6" x14ac:dyDescent="0.2">
      <c r="B71" s="14">
        <f t="shared" si="2"/>
        <v>44927.958333333445</v>
      </c>
      <c r="C71" s="16">
        <v>20</v>
      </c>
      <c r="D71" s="10">
        <v>101325</v>
      </c>
      <c r="E71" s="6">
        <v>1.32</v>
      </c>
      <c r="F71" s="6">
        <f>((101325*(273.15+C71)/D71/(273.15+20))*E71)</f>
        <v>1.32</v>
      </c>
    </row>
    <row r="72" spans="2:6" x14ac:dyDescent="0.2">
      <c r="B72" s="14">
        <f t="shared" si="2"/>
        <v>44927.972222222335</v>
      </c>
      <c r="C72" s="16">
        <v>20</v>
      </c>
      <c r="D72" s="10">
        <v>101325</v>
      </c>
      <c r="E72" s="6">
        <v>2.13</v>
      </c>
      <c r="F72" s="6">
        <f>((101325*(273.15+C72)/D72/(273.15+20))*E72)</f>
        <v>2.13</v>
      </c>
    </row>
    <row r="73" spans="2:6" x14ac:dyDescent="0.2">
      <c r="B73" s="14">
        <f t="shared" si="2"/>
        <v>44927.986111111226</v>
      </c>
      <c r="C73" s="16">
        <v>20</v>
      </c>
      <c r="D73" s="10">
        <v>101325</v>
      </c>
      <c r="E73" s="6">
        <v>4.8600000000000003</v>
      </c>
      <c r="F73" s="6">
        <f>((101325*(273.15+C73)/D73/(273.15+20))*E73)</f>
        <v>4.8600000000000003</v>
      </c>
    </row>
    <row r="74" spans="2:6" x14ac:dyDescent="0.2">
      <c r="B74" s="14">
        <f t="shared" si="2"/>
        <v>44928.000000000116</v>
      </c>
      <c r="C74" s="16">
        <v>20</v>
      </c>
      <c r="D74" s="10">
        <v>101325</v>
      </c>
      <c r="E74" s="6">
        <v>5.81</v>
      </c>
      <c r="F74" s="6">
        <f>((101325*(273.15+C74)/D74/(273.15+20))*E74)</f>
        <v>5.81</v>
      </c>
    </row>
    <row r="75" spans="2:6" x14ac:dyDescent="0.2">
      <c r="B75"/>
      <c r="C75"/>
    </row>
    <row r="76" spans="2:6" x14ac:dyDescent="0.2">
      <c r="B76"/>
      <c r="C76"/>
    </row>
    <row r="77" spans="2:6" x14ac:dyDescent="0.2">
      <c r="B77"/>
      <c r="C77"/>
    </row>
    <row r="78" spans="2:6" x14ac:dyDescent="0.2">
      <c r="B78"/>
      <c r="C78"/>
    </row>
    <row r="79" spans="2:6" x14ac:dyDescent="0.2">
      <c r="B79"/>
      <c r="C79"/>
    </row>
    <row r="80" spans="2:6" x14ac:dyDescent="0.2">
      <c r="B80"/>
      <c r="C80"/>
    </row>
    <row r="81" spans="2:3" x14ac:dyDescent="0.2">
      <c r="B81"/>
      <c r="C81"/>
    </row>
    <row r="82" spans="2:3" x14ac:dyDescent="0.2">
      <c r="B82"/>
      <c r="C82"/>
    </row>
    <row r="83" spans="2:3" x14ac:dyDescent="0.2">
      <c r="B83"/>
      <c r="C83"/>
    </row>
    <row r="84" spans="2:3" x14ac:dyDescent="0.2">
      <c r="B84"/>
      <c r="C84"/>
    </row>
    <row r="85" spans="2:3" x14ac:dyDescent="0.2">
      <c r="B85"/>
      <c r="C85"/>
    </row>
    <row r="86" spans="2:3" x14ac:dyDescent="0.2">
      <c r="B86"/>
      <c r="C86"/>
    </row>
    <row r="87" spans="2:3" x14ac:dyDescent="0.2">
      <c r="B87"/>
      <c r="C87"/>
    </row>
    <row r="88" spans="2:3" x14ac:dyDescent="0.2">
      <c r="B88"/>
      <c r="C88"/>
    </row>
    <row r="89" spans="2:3" x14ac:dyDescent="0.2">
      <c r="B89"/>
      <c r="C89"/>
    </row>
    <row r="90" spans="2:3" x14ac:dyDescent="0.2">
      <c r="B90"/>
      <c r="C90"/>
    </row>
    <row r="91" spans="2:3" x14ac:dyDescent="0.2">
      <c r="B91"/>
      <c r="C91"/>
    </row>
    <row r="92" spans="2:3" x14ac:dyDescent="0.2">
      <c r="B92"/>
      <c r="C92"/>
    </row>
    <row r="93" spans="2:3" x14ac:dyDescent="0.2">
      <c r="B93"/>
      <c r="C93"/>
    </row>
    <row r="94" spans="2:3" x14ac:dyDescent="0.2">
      <c r="B94"/>
      <c r="C94"/>
    </row>
    <row r="95" spans="2:3" x14ac:dyDescent="0.2">
      <c r="B95"/>
      <c r="C95"/>
    </row>
    <row r="96" spans="2:3" x14ac:dyDescent="0.2">
      <c r="B96"/>
      <c r="C96"/>
    </row>
    <row r="97" spans="2:3" x14ac:dyDescent="0.2">
      <c r="B97"/>
      <c r="C97"/>
    </row>
    <row r="98" spans="2:3" x14ac:dyDescent="0.2">
      <c r="B98"/>
      <c r="C98"/>
    </row>
    <row r="99" spans="2:3" x14ac:dyDescent="0.2">
      <c r="B99"/>
      <c r="C99"/>
    </row>
    <row r="100" spans="2:3" x14ac:dyDescent="0.2">
      <c r="B100"/>
      <c r="C100"/>
    </row>
    <row r="101" spans="2:3" x14ac:dyDescent="0.2">
      <c r="B101"/>
      <c r="C101"/>
    </row>
    <row r="102" spans="2:3" x14ac:dyDescent="0.2">
      <c r="B102"/>
      <c r="C102"/>
    </row>
    <row r="103" spans="2:3" x14ac:dyDescent="0.2">
      <c r="B103"/>
      <c r="C103"/>
    </row>
    <row r="104" spans="2:3" x14ac:dyDescent="0.2">
      <c r="B104"/>
      <c r="C104"/>
    </row>
    <row r="105" spans="2:3" x14ac:dyDescent="0.2">
      <c r="B105"/>
      <c r="C105"/>
    </row>
    <row r="106" spans="2:3" x14ac:dyDescent="0.2">
      <c r="B106"/>
      <c r="C106"/>
    </row>
    <row r="107" spans="2:3" x14ac:dyDescent="0.2">
      <c r="B107"/>
      <c r="C107"/>
    </row>
    <row r="108" spans="2:3" x14ac:dyDescent="0.2">
      <c r="B108"/>
      <c r="C108"/>
    </row>
    <row r="109" spans="2:3" x14ac:dyDescent="0.2">
      <c r="B109"/>
      <c r="C109"/>
    </row>
    <row r="110" spans="2:3" x14ac:dyDescent="0.2">
      <c r="B110"/>
      <c r="C110"/>
    </row>
    <row r="111" spans="2:3" x14ac:dyDescent="0.2">
      <c r="B111"/>
      <c r="C111"/>
    </row>
    <row r="112" spans="2:3" x14ac:dyDescent="0.2">
      <c r="B112"/>
      <c r="C112"/>
    </row>
    <row r="113" spans="2:3" x14ac:dyDescent="0.2">
      <c r="B113"/>
      <c r="C113"/>
    </row>
    <row r="114" spans="2:3" x14ac:dyDescent="0.2">
      <c r="B114"/>
      <c r="C114"/>
    </row>
    <row r="115" spans="2:3" x14ac:dyDescent="0.2">
      <c r="B115"/>
      <c r="C115"/>
    </row>
    <row r="116" spans="2:3" x14ac:dyDescent="0.2">
      <c r="B116"/>
      <c r="C116"/>
    </row>
    <row r="117" spans="2:3" x14ac:dyDescent="0.2">
      <c r="B117"/>
      <c r="C117"/>
    </row>
    <row r="118" spans="2:3" x14ac:dyDescent="0.2">
      <c r="B118"/>
      <c r="C118"/>
    </row>
    <row r="119" spans="2:3" x14ac:dyDescent="0.2">
      <c r="B119"/>
      <c r="C119"/>
    </row>
    <row r="120" spans="2:3" x14ac:dyDescent="0.2">
      <c r="B120"/>
      <c r="C120"/>
    </row>
    <row r="121" spans="2:3" x14ac:dyDescent="0.2">
      <c r="B121"/>
      <c r="C121"/>
    </row>
    <row r="122" spans="2:3" x14ac:dyDescent="0.2">
      <c r="B122"/>
      <c r="C122"/>
    </row>
    <row r="123" spans="2:3" x14ac:dyDescent="0.2">
      <c r="B123"/>
      <c r="C123"/>
    </row>
    <row r="124" spans="2:3" x14ac:dyDescent="0.2">
      <c r="B124"/>
      <c r="C124"/>
    </row>
    <row r="125" spans="2:3" x14ac:dyDescent="0.2">
      <c r="B125"/>
      <c r="C125"/>
    </row>
    <row r="126" spans="2:3" x14ac:dyDescent="0.2">
      <c r="B126"/>
      <c r="C126"/>
    </row>
    <row r="127" spans="2:3" x14ac:dyDescent="0.2">
      <c r="B127"/>
      <c r="C127"/>
    </row>
    <row r="128" spans="2:3" x14ac:dyDescent="0.2">
      <c r="B128"/>
      <c r="C128"/>
    </row>
    <row r="129" spans="2:3" x14ac:dyDescent="0.2">
      <c r="B129"/>
      <c r="C129"/>
    </row>
    <row r="130" spans="2:3" x14ac:dyDescent="0.2">
      <c r="B130"/>
      <c r="C130"/>
    </row>
    <row r="131" spans="2:3" x14ac:dyDescent="0.2">
      <c r="B131"/>
      <c r="C131"/>
    </row>
    <row r="132" spans="2:3" x14ac:dyDescent="0.2">
      <c r="B132"/>
      <c r="C132"/>
    </row>
    <row r="133" spans="2:3" x14ac:dyDescent="0.2">
      <c r="B133"/>
      <c r="C133"/>
    </row>
    <row r="134" spans="2:3" x14ac:dyDescent="0.2">
      <c r="B134"/>
      <c r="C134"/>
    </row>
    <row r="135" spans="2:3" x14ac:dyDescent="0.2">
      <c r="B135"/>
      <c r="C135"/>
    </row>
    <row r="136" spans="2:3" x14ac:dyDescent="0.2">
      <c r="B136"/>
      <c r="C136"/>
    </row>
    <row r="137" spans="2:3" x14ac:dyDescent="0.2">
      <c r="B137"/>
      <c r="C137"/>
    </row>
    <row r="138" spans="2:3" x14ac:dyDescent="0.2">
      <c r="B138"/>
      <c r="C138"/>
    </row>
    <row r="139" spans="2:3" x14ac:dyDescent="0.2">
      <c r="B139"/>
      <c r="C139"/>
    </row>
    <row r="140" spans="2:3" x14ac:dyDescent="0.2">
      <c r="B140"/>
      <c r="C140"/>
    </row>
    <row r="141" spans="2:3" x14ac:dyDescent="0.2">
      <c r="B141"/>
      <c r="C141"/>
    </row>
    <row r="142" spans="2:3" x14ac:dyDescent="0.2">
      <c r="B142"/>
      <c r="C142"/>
    </row>
    <row r="143" spans="2:3" x14ac:dyDescent="0.2">
      <c r="B143"/>
      <c r="C143"/>
    </row>
    <row r="144" spans="2:3" x14ac:dyDescent="0.2">
      <c r="B144"/>
      <c r="C144"/>
    </row>
    <row r="145" spans="2:3" x14ac:dyDescent="0.2">
      <c r="B145"/>
      <c r="C145"/>
    </row>
    <row r="146" spans="2:3" x14ac:dyDescent="0.2">
      <c r="B146"/>
      <c r="C1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1769-E6DC-AC4A-BC60-534C81EA1912}">
  <dimension ref="A1:K146"/>
  <sheetViews>
    <sheetView zoomScale="170" zoomScaleNormal="170" workbookViewId="0">
      <selection activeCell="B3" sqref="B3"/>
    </sheetView>
  </sheetViews>
  <sheetFormatPr baseColWidth="10" defaultRowHeight="16" x14ac:dyDescent="0.2"/>
  <cols>
    <col min="1" max="4" width="10.83203125" style="1"/>
    <col min="5" max="5" width="2.1640625" style="1" bestFit="1" customWidth="1"/>
    <col min="6" max="6" width="14.83203125" style="1" bestFit="1" customWidth="1"/>
    <col min="7" max="7" width="11.6640625" style="1" bestFit="1" customWidth="1"/>
    <col min="8" max="8" width="10.83203125" style="1"/>
  </cols>
  <sheetData>
    <row r="1" spans="1:11" ht="19" x14ac:dyDescent="0.2">
      <c r="A1" s="5" t="s">
        <v>1</v>
      </c>
      <c r="B1" s="3" t="s">
        <v>0</v>
      </c>
      <c r="C1" s="3" t="s">
        <v>5</v>
      </c>
      <c r="D1" s="3" t="s">
        <v>7</v>
      </c>
      <c r="E1" s="3"/>
      <c r="F1" s="3" t="s">
        <v>9</v>
      </c>
      <c r="G1" s="3" t="s">
        <v>8</v>
      </c>
      <c r="H1" s="3"/>
      <c r="I1" s="3" t="s">
        <v>10</v>
      </c>
      <c r="J1" s="4"/>
      <c r="K1" s="4"/>
    </row>
    <row r="2" spans="1:11" x14ac:dyDescent="0.2">
      <c r="A2" s="1">
        <f>Dados!A2</f>
        <v>20</v>
      </c>
      <c r="B2" s="9">
        <f>ROUND(C2*60*24,0)</f>
        <v>0</v>
      </c>
      <c r="C2" s="2">
        <f>TIME(HOUR(Dados!B2),MINUTE(Dados!B2), SECOND(Dados!B2))</f>
        <v>0</v>
      </c>
      <c r="D2" s="8">
        <f>Dados!F2</f>
        <v>5.78</v>
      </c>
      <c r="F2" s="6">
        <f>0</f>
        <v>0</v>
      </c>
      <c r="G2" s="6">
        <f>G3</f>
        <v>5.6350000000000007</v>
      </c>
      <c r="H2" s="6"/>
      <c r="I2" s="6">
        <f>MAX(G2:G74)</f>
        <v>6.6883333333333335</v>
      </c>
    </row>
    <row r="3" spans="1:11" ht="18" x14ac:dyDescent="0.2">
      <c r="B3" s="9">
        <f t="shared" ref="B3:B66" si="0">ROUND(C3*60*24,0)</f>
        <v>20</v>
      </c>
      <c r="C3" s="2">
        <f>TIME(HOUR(Dados!B3),MINUTE(Dados!B3), SECOND(Dados!B3))</f>
        <v>1.3888888888888888E-2</v>
      </c>
      <c r="D3" s="8">
        <f>Dados!F3</f>
        <v>7.02</v>
      </c>
      <c r="E3" s="1" t="str">
        <f>IF(ROUND(B3/A$5,0)=B3/A$5,1,"")</f>
        <v/>
      </c>
      <c r="F3" s="6">
        <f>0.5*(D3+D2)*A$2</f>
        <v>128</v>
      </c>
      <c r="G3" s="6">
        <f>IF(E3=1,SUM(INDEX(F$2:F$74,(B3/A$2)+1,1):INDEX(F$2:F$74,(B3/A$2)+2-A$7,1))/A$5,G4)</f>
        <v>5.6350000000000007</v>
      </c>
      <c r="I3" s="3" t="s">
        <v>11</v>
      </c>
    </row>
    <row r="4" spans="1:11" x14ac:dyDescent="0.2">
      <c r="A4" s="5" t="s">
        <v>2</v>
      </c>
      <c r="B4" s="9">
        <f t="shared" si="0"/>
        <v>40</v>
      </c>
      <c r="C4" s="2">
        <f>TIME(HOUR(Dados!B4),MINUTE(Dados!B4), SECOND(Dados!B4))</f>
        <v>2.7777777777777776E-2</v>
      </c>
      <c r="D4" s="8">
        <f>Dados!F4</f>
        <v>5.13</v>
      </c>
      <c r="E4" s="1" t="str">
        <f>IF(ROUND(B4/A$5,0)=B4/A$5,1,"")</f>
        <v/>
      </c>
      <c r="F4" s="6">
        <f>0.5*(D4+D3)*A$2</f>
        <v>121.49999999999999</v>
      </c>
      <c r="G4" s="6">
        <f>IF(E4=1,SUM(INDEX(F$2:F$74,(B4/A$2)+1,1):INDEX(F$2:F$74,(B4/A$2)+2-A$7,1))/A$5,G5)</f>
        <v>5.6350000000000007</v>
      </c>
      <c r="I4" s="6">
        <f>MIN(G2:G74)</f>
        <v>2.4099999999999997</v>
      </c>
    </row>
    <row r="5" spans="1:11" x14ac:dyDescent="0.2">
      <c r="A5" s="10">
        <v>60</v>
      </c>
      <c r="B5" s="9">
        <f t="shared" si="0"/>
        <v>60</v>
      </c>
      <c r="C5" s="2">
        <f>TIME(HOUR(Dados!B5),MINUTE(Dados!B5), SECOND(Dados!B5))</f>
        <v>4.1666666666666664E-2</v>
      </c>
      <c r="D5" s="8">
        <f>Dados!F5</f>
        <v>3.73</v>
      </c>
      <c r="E5" s="1">
        <f t="shared" ref="E5:E7" si="1">IF(ROUND(B5/A$5,0)=B5/A$5,1,"")</f>
        <v>1</v>
      </c>
      <c r="F5" s="6">
        <f t="shared" ref="F5:F67" si="2">0.5*(D5+D4)*A$2</f>
        <v>88.6</v>
      </c>
      <c r="G5" s="6">
        <f>IF(E5=1,SUM(INDEX(F$2:F$74,(B5/A$2)+1,1):INDEX(F$2:F$74,(B5/A$2)+2-A$7,1))/A$5,G6)</f>
        <v>5.6350000000000007</v>
      </c>
    </row>
    <row r="6" spans="1:11" x14ac:dyDescent="0.2">
      <c r="A6" s="3" t="s">
        <v>3</v>
      </c>
      <c r="B6" s="9">
        <f t="shared" si="0"/>
        <v>80</v>
      </c>
      <c r="C6" s="2">
        <f>TIME(HOUR(Dados!B6),MINUTE(Dados!B6), SECOND(Dados!B6))</f>
        <v>5.5555555555555552E-2</v>
      </c>
      <c r="D6" s="8">
        <f>Dados!F6</f>
        <v>3.92</v>
      </c>
      <c r="E6" s="1" t="str">
        <f>IF(ROUND(B6/A$5,0)=B6/A$5,1,"")</f>
        <v/>
      </c>
      <c r="F6" s="6">
        <f t="shared" si="2"/>
        <v>76.5</v>
      </c>
      <c r="G6" s="6">
        <f>IF(E6=1,SUM(INDEX(F$2:F$74,(B6/A$2)+1,1):INDEX(F$2:F$74,(B6/A$2)+2-A$7,1))/A$5,G7)</f>
        <v>3.5916666666666668</v>
      </c>
    </row>
    <row r="7" spans="1:11" x14ac:dyDescent="0.2">
      <c r="A7" s="1">
        <f>A5/A2</f>
        <v>3</v>
      </c>
      <c r="B7" s="9">
        <f t="shared" si="0"/>
        <v>100</v>
      </c>
      <c r="C7" s="2">
        <f>TIME(HOUR(Dados!B7),MINUTE(Dados!B7), SECOND(Dados!B7))</f>
        <v>6.9444444444444434E-2</v>
      </c>
      <c r="D7" s="8">
        <f>Dados!F7</f>
        <v>3.6</v>
      </c>
      <c r="E7" s="1" t="str">
        <f t="shared" si="1"/>
        <v/>
      </c>
      <c r="F7" s="6">
        <f t="shared" si="2"/>
        <v>75.199999999999989</v>
      </c>
      <c r="G7" s="6">
        <f>IF(E7=1,SUM(INDEX(F$2:F$74,(B7/A$2)+1,1):INDEX(F$2:F$74,(B7/A$2)+2-A$7,1))/A$5,G8)</f>
        <v>3.5916666666666668</v>
      </c>
    </row>
    <row r="8" spans="1:11" x14ac:dyDescent="0.2">
      <c r="B8" s="9">
        <f t="shared" si="0"/>
        <v>120</v>
      </c>
      <c r="C8" s="2">
        <f>TIME(HOUR(Dados!B8),MINUTE(Dados!B8), SECOND(Dados!B8))</f>
        <v>8.3333333333333329E-2</v>
      </c>
      <c r="D8" s="8">
        <f>Dados!F8</f>
        <v>2.78</v>
      </c>
      <c r="E8" s="1">
        <f t="shared" ref="E8:E39" si="3">IF(ROUND(B8/A$5,0)=B8/A$5,1,"")</f>
        <v>1</v>
      </c>
      <c r="F8" s="6">
        <f>0.5*(D8+D7)*A$2</f>
        <v>63.8</v>
      </c>
      <c r="G8" s="6">
        <f>IF(E8=1,SUM(INDEX(F$2:F$74,(B8/A$2)+1,1):INDEX(F$2:F$74,(B8/A$2)+2-A$7,1))/A$5,G9)</f>
        <v>3.5916666666666668</v>
      </c>
    </row>
    <row r="9" spans="1:11" x14ac:dyDescent="0.2">
      <c r="B9" s="9">
        <f t="shared" si="0"/>
        <v>140</v>
      </c>
      <c r="C9" s="2">
        <f>TIME(HOUR(Dados!B9),MINUTE(Dados!B9), SECOND(Dados!B9))</f>
        <v>9.7222222222222224E-2</v>
      </c>
      <c r="D9" s="8">
        <f>Dados!F9</f>
        <v>4.49</v>
      </c>
      <c r="E9" s="1" t="str">
        <f t="shared" si="3"/>
        <v/>
      </c>
      <c r="F9" s="6">
        <f t="shared" si="2"/>
        <v>72.699999999999989</v>
      </c>
      <c r="G9" s="6">
        <f>IF(E9=1,SUM(INDEX(F$2:F$74,(B9/A$2)+1,1):INDEX(F$2:F$74,(B9/A$2)+2-A$7,1))/A$5,G10)</f>
        <v>3.0766666666666667</v>
      </c>
    </row>
    <row r="10" spans="1:11" x14ac:dyDescent="0.2">
      <c r="B10" s="9">
        <f t="shared" si="0"/>
        <v>160</v>
      </c>
      <c r="C10" s="2">
        <f>TIME(HOUR(Dados!B10),MINUTE(Dados!B10), SECOND(Dados!B10))</f>
        <v>0.1111111111111111</v>
      </c>
      <c r="D10" s="8">
        <f>Dados!F10</f>
        <v>3.04</v>
      </c>
      <c r="E10" s="1" t="str">
        <f t="shared" si="3"/>
        <v/>
      </c>
      <c r="F10" s="6">
        <f t="shared" si="2"/>
        <v>75.3</v>
      </c>
      <c r="G10" s="6">
        <f>IF(E10=1,SUM(INDEX(F$2:F$74,(B10/A$2)+1,1):INDEX(F$2:F$74,(B10/A$2)+2-A$7,1))/A$5,G11)</f>
        <v>3.0766666666666667</v>
      </c>
    </row>
    <row r="11" spans="1:11" x14ac:dyDescent="0.2">
      <c r="A11" s="7"/>
      <c r="B11" s="9">
        <f t="shared" si="0"/>
        <v>180</v>
      </c>
      <c r="C11" s="2">
        <f>TIME(HOUR(Dados!B11),MINUTE(Dados!B11), SECOND(Dados!B11))</f>
        <v>0.125</v>
      </c>
      <c r="D11" s="8">
        <f>Dados!F11</f>
        <v>0.62</v>
      </c>
      <c r="E11" s="1">
        <f t="shared" si="3"/>
        <v>1</v>
      </c>
      <c r="F11" s="6">
        <f t="shared" si="2"/>
        <v>36.6</v>
      </c>
      <c r="G11" s="6">
        <f>IF(E11=1,SUM(INDEX(F$2:F$74,(B11/A$2)+1,1):INDEX(F$2:F$74,(B11/A$2)+2-A$7,1))/A$5,G12)</f>
        <v>3.0766666666666667</v>
      </c>
    </row>
    <row r="12" spans="1:11" x14ac:dyDescent="0.2">
      <c r="B12" s="9">
        <f t="shared" si="0"/>
        <v>200</v>
      </c>
      <c r="C12" s="2">
        <f>TIME(HOUR(Dados!B12),MINUTE(Dados!B12), SECOND(Dados!B12))</f>
        <v>0.1388888888888889</v>
      </c>
      <c r="D12" s="8">
        <f>Dados!F12</f>
        <v>8.43</v>
      </c>
      <c r="E12" s="1" t="str">
        <f t="shared" si="3"/>
        <v/>
      </c>
      <c r="F12" s="6">
        <f t="shared" si="2"/>
        <v>90.499999999999986</v>
      </c>
      <c r="G12" s="6">
        <f>IF(E12=1,SUM(INDEX(F$2:F$74,(B12/A$2)+1,1):INDEX(F$2:F$74,(B12/A$2)+2-A$7,1))/A$5,G13)</f>
        <v>5.9516666666666662</v>
      </c>
    </row>
    <row r="13" spans="1:11" x14ac:dyDescent="0.2">
      <c r="B13" s="9">
        <f t="shared" si="0"/>
        <v>220</v>
      </c>
      <c r="C13" s="2">
        <f>TIME(HOUR(Dados!B13),MINUTE(Dados!B13), SECOND(Dados!B13))</f>
        <v>0.15277777777777776</v>
      </c>
      <c r="D13" s="8">
        <f>Dados!F13</f>
        <v>6.44</v>
      </c>
      <c r="E13" s="1" t="str">
        <f t="shared" si="3"/>
        <v/>
      </c>
      <c r="F13" s="6">
        <f t="shared" si="2"/>
        <v>148.70000000000002</v>
      </c>
      <c r="G13" s="6">
        <f>IF(E13=1,SUM(INDEX(F$2:F$74,(B13/A$2)+1,1):INDEX(F$2:F$74,(B13/A$2)+2-A$7,1))/A$5,G14)</f>
        <v>5.9516666666666662</v>
      </c>
    </row>
    <row r="14" spans="1:11" x14ac:dyDescent="0.2">
      <c r="B14" s="9">
        <f t="shared" si="0"/>
        <v>240</v>
      </c>
      <c r="C14" s="2">
        <f>TIME(HOUR(Dados!B14),MINUTE(Dados!B14), SECOND(Dados!B14))</f>
        <v>0.16666666666666666</v>
      </c>
      <c r="D14" s="8">
        <f>Dados!F14</f>
        <v>5.35</v>
      </c>
      <c r="E14" s="1">
        <f t="shared" si="3"/>
        <v>1</v>
      </c>
      <c r="F14" s="6">
        <f t="shared" si="2"/>
        <v>117.89999999999999</v>
      </c>
      <c r="G14" s="6">
        <f>IF(E14=1,SUM(INDEX(F$2:F$74,(B14/A$2)+1,1):INDEX(F$2:F$74,(B14/A$2)+2-A$7,1))/A$5,G15)</f>
        <v>5.9516666666666662</v>
      </c>
    </row>
    <row r="15" spans="1:11" x14ac:dyDescent="0.2">
      <c r="B15" s="9">
        <f t="shared" si="0"/>
        <v>260</v>
      </c>
      <c r="C15" s="2">
        <f>TIME(HOUR(Dados!B15),MINUTE(Dados!B15), SECOND(Dados!B15))</f>
        <v>0.18055555555555555</v>
      </c>
      <c r="D15" s="8">
        <f>Dados!F15</f>
        <v>3.72</v>
      </c>
      <c r="E15" s="1" t="str">
        <f t="shared" si="3"/>
        <v/>
      </c>
      <c r="F15" s="6">
        <f t="shared" si="2"/>
        <v>90.7</v>
      </c>
      <c r="G15" s="6">
        <f>IF(E15=1,SUM(INDEX(F$2:F$74,(B15/A$2)+1,1):INDEX(F$2:F$74,(B15/A$2)+2-A$7,1))/A$5,G16)</f>
        <v>4.5999999999999996</v>
      </c>
    </row>
    <row r="16" spans="1:11" x14ac:dyDescent="0.2">
      <c r="B16" s="9">
        <f t="shared" si="0"/>
        <v>280</v>
      </c>
      <c r="C16" s="2">
        <f>TIME(HOUR(Dados!B16),MINUTE(Dados!B16), SECOND(Dados!B16))</f>
        <v>0.19444444444444445</v>
      </c>
      <c r="D16" s="8">
        <f>Dados!F16</f>
        <v>5.31</v>
      </c>
      <c r="E16" s="1" t="str">
        <f t="shared" si="3"/>
        <v/>
      </c>
      <c r="F16" s="6">
        <f t="shared" si="2"/>
        <v>90.3</v>
      </c>
      <c r="G16" s="6">
        <f>IF(E16=1,SUM(INDEX(F$2:F$74,(B16/A$2)+1,1):INDEX(F$2:F$74,(B16/A$2)+2-A$7,1))/A$5,G17)</f>
        <v>4.5999999999999996</v>
      </c>
    </row>
    <row r="17" spans="2:7" x14ac:dyDescent="0.2">
      <c r="B17" s="9">
        <f t="shared" si="0"/>
        <v>300</v>
      </c>
      <c r="C17" s="2">
        <f>TIME(HOUR(Dados!B17),MINUTE(Dados!B17), SECOND(Dados!B17))</f>
        <v>0.20833333333333334</v>
      </c>
      <c r="D17" s="8">
        <f>Dados!F17</f>
        <v>4.1900000000000004</v>
      </c>
      <c r="E17" s="1">
        <f t="shared" si="3"/>
        <v>1</v>
      </c>
      <c r="F17" s="6">
        <f t="shared" si="2"/>
        <v>95</v>
      </c>
      <c r="G17" s="6">
        <f>IF(E17=1,SUM(INDEX(F$2:F$74,(B17/A$2)+1,1):INDEX(F$2:F$74,(B17/A$2)+2-A$7,1))/A$5,G18)</f>
        <v>4.5999999999999996</v>
      </c>
    </row>
    <row r="18" spans="2:7" x14ac:dyDescent="0.2">
      <c r="B18" s="9">
        <f t="shared" si="0"/>
        <v>320</v>
      </c>
      <c r="C18" s="2">
        <f>TIME(HOUR(Dados!B18),MINUTE(Dados!B18), SECOND(Dados!B18))</f>
        <v>0.22222222222222221</v>
      </c>
      <c r="D18" s="8">
        <f>Dados!F18</f>
        <v>5.05</v>
      </c>
      <c r="E18" s="1" t="str">
        <f t="shared" si="3"/>
        <v/>
      </c>
      <c r="F18" s="6">
        <f t="shared" si="2"/>
        <v>92.4</v>
      </c>
      <c r="G18" s="6">
        <f>IF(E18=1,SUM(INDEX(F$2:F$74,(B18/A$2)+1,1):INDEX(F$2:F$74,(B18/A$2)+2-A$7,1))/A$5,G19)</f>
        <v>5.2050000000000001</v>
      </c>
    </row>
    <row r="19" spans="2:7" x14ac:dyDescent="0.2">
      <c r="B19" s="9">
        <f t="shared" si="0"/>
        <v>340</v>
      </c>
      <c r="C19" s="2">
        <f>TIME(HOUR(Dados!B19),MINUTE(Dados!B19), SECOND(Dados!B19))</f>
        <v>0.23611111111111113</v>
      </c>
      <c r="D19" s="8">
        <f>Dados!F19</f>
        <v>5.54</v>
      </c>
      <c r="E19" s="1" t="str">
        <f t="shared" si="3"/>
        <v/>
      </c>
      <c r="F19" s="6">
        <f t="shared" si="2"/>
        <v>105.9</v>
      </c>
      <c r="G19" s="6">
        <f>IF(E19=1,SUM(INDEX(F$2:F$74,(B19/A$2)+1,1):INDEX(F$2:F$74,(B19/A$2)+2-A$7,1))/A$5,G20)</f>
        <v>5.2050000000000001</v>
      </c>
    </row>
    <row r="20" spans="2:7" x14ac:dyDescent="0.2">
      <c r="B20" s="9">
        <f t="shared" si="0"/>
        <v>360</v>
      </c>
      <c r="C20" s="2">
        <f>TIME(HOUR(Dados!B20),MINUTE(Dados!B20), SECOND(Dados!B20))</f>
        <v>0.25</v>
      </c>
      <c r="D20" s="8">
        <f>Dados!F20</f>
        <v>5.86</v>
      </c>
      <c r="E20" s="1">
        <f t="shared" si="3"/>
        <v>1</v>
      </c>
      <c r="F20" s="6">
        <f t="shared" si="2"/>
        <v>114</v>
      </c>
      <c r="G20" s="6">
        <f>IF(E20=1,SUM(INDEX(F$2:F$74,(B20/A$2)+1,1):INDEX(F$2:F$74,(B20/A$2)+2-A$7,1))/A$5,G21)</f>
        <v>5.2050000000000001</v>
      </c>
    </row>
    <row r="21" spans="2:7" x14ac:dyDescent="0.2">
      <c r="B21" s="9">
        <f t="shared" si="0"/>
        <v>380</v>
      </c>
      <c r="C21" s="2">
        <f>TIME(HOUR(Dados!B21),MINUTE(Dados!B21), SECOND(Dados!B21))</f>
        <v>0.2638888888888889</v>
      </c>
      <c r="D21" s="8">
        <f>Dados!F21</f>
        <v>5.45</v>
      </c>
      <c r="E21" s="1" t="str">
        <f t="shared" si="3"/>
        <v/>
      </c>
      <c r="F21" s="6">
        <f t="shared" si="2"/>
        <v>113.10000000000001</v>
      </c>
      <c r="G21" s="6">
        <f>IF(E21=1,SUM(INDEX(F$2:F$74,(B21/A$2)+1,1):INDEX(F$2:F$74,(B21/A$2)+2-A$7,1))/A$5,G22)</f>
        <v>6.6883333333333335</v>
      </c>
    </row>
    <row r="22" spans="2:7" x14ac:dyDescent="0.2">
      <c r="B22" s="9">
        <f t="shared" si="0"/>
        <v>400</v>
      </c>
      <c r="C22" s="2">
        <f>TIME(HOUR(Dados!B22),MINUTE(Dados!B22), SECOND(Dados!B22))</f>
        <v>0.27777777777777779</v>
      </c>
      <c r="D22" s="8">
        <f>Dados!F22</f>
        <v>7.67</v>
      </c>
      <c r="E22" s="1" t="str">
        <f t="shared" si="3"/>
        <v/>
      </c>
      <c r="F22" s="6">
        <f t="shared" si="2"/>
        <v>131.20000000000002</v>
      </c>
      <c r="G22" s="6">
        <f>IF(E22=1,SUM(INDEX(F$2:F$74,(B22/A$2)+1,1):INDEX(F$2:F$74,(B22/A$2)+2-A$7,1))/A$5,G23)</f>
        <v>6.6883333333333335</v>
      </c>
    </row>
    <row r="23" spans="2:7" x14ac:dyDescent="0.2">
      <c r="B23" s="9">
        <f t="shared" si="0"/>
        <v>420</v>
      </c>
      <c r="C23" s="2">
        <f>TIME(HOUR(Dados!B23),MINUTE(Dados!B23), SECOND(Dados!B23))</f>
        <v>0.29166666666666669</v>
      </c>
      <c r="D23" s="8">
        <f>Dados!F23</f>
        <v>8.0299999999999994</v>
      </c>
      <c r="E23" s="1">
        <f t="shared" si="3"/>
        <v>1</v>
      </c>
      <c r="F23" s="6">
        <f t="shared" si="2"/>
        <v>157</v>
      </c>
      <c r="G23" s="6">
        <f>IF(E23=1,SUM(INDEX(F$2:F$74,(B23/A$2)+1,1):INDEX(F$2:F$74,(B23/A$2)+2-A$7,1))/A$5,G24)</f>
        <v>6.6883333333333335</v>
      </c>
    </row>
    <row r="24" spans="2:7" x14ac:dyDescent="0.2">
      <c r="B24" s="9">
        <f t="shared" si="0"/>
        <v>440</v>
      </c>
      <c r="C24" s="2">
        <f>TIME(HOUR(Dados!B24),MINUTE(Dados!B24), SECOND(Dados!B24))</f>
        <v>0.30555555555555552</v>
      </c>
      <c r="D24" s="8">
        <f>Dados!F24</f>
        <v>6.17</v>
      </c>
      <c r="E24" s="1" t="str">
        <f t="shared" si="3"/>
        <v/>
      </c>
      <c r="F24" s="6">
        <f t="shared" si="2"/>
        <v>142</v>
      </c>
      <c r="G24" s="6">
        <f>IF(E24=1,SUM(INDEX(F$2:F$74,(B24/A$2)+1,1):INDEX(F$2:F$74,(B24/A$2)+2-A$7,1))/A$5,G25)</f>
        <v>6.3250000000000002</v>
      </c>
    </row>
    <row r="25" spans="2:7" x14ac:dyDescent="0.2">
      <c r="B25" s="9">
        <f t="shared" si="0"/>
        <v>460</v>
      </c>
      <c r="C25" s="2">
        <f>TIME(HOUR(Dados!B25),MINUTE(Dados!B25), SECOND(Dados!B25))</f>
        <v>0.31944444444444448</v>
      </c>
      <c r="D25" s="8">
        <f>Dados!F25</f>
        <v>7.88</v>
      </c>
      <c r="E25" s="1" t="str">
        <f t="shared" si="3"/>
        <v/>
      </c>
      <c r="F25" s="6">
        <f t="shared" si="2"/>
        <v>140.5</v>
      </c>
      <c r="G25" s="6">
        <f>IF(E25=1,SUM(INDEX(F$2:F$74,(B25/A$2)+1,1):INDEX(F$2:F$74,(B25/A$2)+2-A$7,1))/A$5,G26)</f>
        <v>6.3250000000000002</v>
      </c>
    </row>
    <row r="26" spans="2:7" x14ac:dyDescent="0.2">
      <c r="B26" s="9">
        <f t="shared" si="0"/>
        <v>480</v>
      </c>
      <c r="C26" s="2">
        <f>TIME(HOUR(Dados!B26),MINUTE(Dados!B26), SECOND(Dados!B26))</f>
        <v>0.33333333333333331</v>
      </c>
      <c r="D26" s="8">
        <f>Dados!F26</f>
        <v>1.82</v>
      </c>
      <c r="E26" s="1">
        <f t="shared" si="3"/>
        <v>1</v>
      </c>
      <c r="F26" s="6">
        <f t="shared" si="2"/>
        <v>97</v>
      </c>
      <c r="G26" s="6">
        <f>IF(E26=1,SUM(INDEX(F$2:F$74,(B26/A$2)+1,1):INDEX(F$2:F$74,(B26/A$2)+2-A$7,1))/A$5,G27)</f>
        <v>6.3250000000000002</v>
      </c>
    </row>
    <row r="27" spans="2:7" x14ac:dyDescent="0.2">
      <c r="B27" s="9">
        <f t="shared" si="0"/>
        <v>500</v>
      </c>
      <c r="C27" s="2">
        <f>TIME(HOUR(Dados!B27),MINUTE(Dados!B27), SECOND(Dados!B27))</f>
        <v>0.34722222222222227</v>
      </c>
      <c r="D27" s="8">
        <f>Dados!F27</f>
        <v>4.62</v>
      </c>
      <c r="E27" s="1" t="str">
        <f t="shared" si="3"/>
        <v/>
      </c>
      <c r="F27" s="6">
        <f t="shared" si="2"/>
        <v>64.400000000000006</v>
      </c>
      <c r="G27" s="6">
        <f>IF(E27=1,SUM(INDEX(F$2:F$74,(B27/A$2)+1,1):INDEX(F$2:F$74,(B27/A$2)+2-A$7,1))/A$5,G28)</f>
        <v>4.3850000000000007</v>
      </c>
    </row>
    <row r="28" spans="2:7" x14ac:dyDescent="0.2">
      <c r="B28" s="9">
        <f t="shared" si="0"/>
        <v>520</v>
      </c>
      <c r="C28" s="2">
        <f>TIME(HOUR(Dados!B28),MINUTE(Dados!B28), SECOND(Dados!B28))</f>
        <v>0.3611111111111111</v>
      </c>
      <c r="D28" s="8">
        <f>Dados!F28</f>
        <v>4.8</v>
      </c>
      <c r="E28" s="1" t="str">
        <f t="shared" si="3"/>
        <v/>
      </c>
      <c r="F28" s="6">
        <f t="shared" si="2"/>
        <v>94.2</v>
      </c>
      <c r="G28" s="6">
        <f>IF(E28=1,SUM(INDEX(F$2:F$74,(B28/A$2)+1,1):INDEX(F$2:F$74,(B28/A$2)+2-A$7,1))/A$5,G29)</f>
        <v>4.3850000000000007</v>
      </c>
    </row>
    <row r="29" spans="2:7" x14ac:dyDescent="0.2">
      <c r="B29" s="9">
        <f t="shared" si="0"/>
        <v>540</v>
      </c>
      <c r="C29" s="2">
        <f>TIME(HOUR(Dados!B29),MINUTE(Dados!B29), SECOND(Dados!B29))</f>
        <v>0.375</v>
      </c>
      <c r="D29" s="8">
        <f>Dados!F29</f>
        <v>5.65</v>
      </c>
      <c r="E29" s="1">
        <f t="shared" si="3"/>
        <v>1</v>
      </c>
      <c r="F29" s="6">
        <f t="shared" si="2"/>
        <v>104.5</v>
      </c>
      <c r="G29" s="6">
        <f>IF(E29=1,SUM(INDEX(F$2:F$74,(B29/A$2)+1,1):INDEX(F$2:F$74,(B29/A$2)+2-A$7,1))/A$5,G30)</f>
        <v>4.3850000000000007</v>
      </c>
    </row>
    <row r="30" spans="2:7" x14ac:dyDescent="0.2">
      <c r="B30" s="9">
        <f t="shared" si="0"/>
        <v>560</v>
      </c>
      <c r="C30" s="2">
        <f>TIME(HOUR(Dados!B30),MINUTE(Dados!B30), SECOND(Dados!B30))</f>
        <v>0.3888888888888889</v>
      </c>
      <c r="D30" s="8">
        <f>Dados!F30</f>
        <v>8.15</v>
      </c>
      <c r="E30" s="1" t="str">
        <f t="shared" si="3"/>
        <v/>
      </c>
      <c r="F30" s="6">
        <f t="shared" si="2"/>
        <v>138</v>
      </c>
      <c r="G30" s="6">
        <f>IF(E30=1,SUM(INDEX(F$2:F$74,(B30/A$2)+1,1):INDEX(F$2:F$74,(B30/A$2)+2-A$7,1))/A$5,G31)</f>
        <v>4.9450000000000012</v>
      </c>
    </row>
    <row r="31" spans="2:7" x14ac:dyDescent="0.2">
      <c r="B31" s="9">
        <f t="shared" si="0"/>
        <v>580</v>
      </c>
      <c r="C31" s="2">
        <f>TIME(HOUR(Dados!B31),MINUTE(Dados!B31), SECOND(Dados!B31))</f>
        <v>0.40277777777777773</v>
      </c>
      <c r="D31" s="8">
        <f>Dados!F31</f>
        <v>1.48</v>
      </c>
      <c r="E31" s="1" t="str">
        <f t="shared" si="3"/>
        <v/>
      </c>
      <c r="F31" s="6">
        <f t="shared" si="2"/>
        <v>96.300000000000011</v>
      </c>
      <c r="G31" s="6">
        <f>IF(E31=1,SUM(INDEX(F$2:F$74,(B31/A$2)+1,1):INDEX(F$2:F$74,(B31/A$2)+2-A$7,1))/A$5,G32)</f>
        <v>4.9450000000000012</v>
      </c>
    </row>
    <row r="32" spans="2:7" x14ac:dyDescent="0.2">
      <c r="B32" s="9">
        <f t="shared" si="0"/>
        <v>600</v>
      </c>
      <c r="C32" s="2">
        <f>TIME(HOUR(Dados!B32),MINUTE(Dados!B32), SECOND(Dados!B32))</f>
        <v>0.41666666666666669</v>
      </c>
      <c r="D32" s="8">
        <f>Dados!F32</f>
        <v>4.76</v>
      </c>
      <c r="E32" s="1">
        <f t="shared" si="3"/>
        <v>1</v>
      </c>
      <c r="F32" s="6">
        <f t="shared" si="2"/>
        <v>62.400000000000006</v>
      </c>
      <c r="G32" s="6">
        <f>IF(E32=1,SUM(INDEX(F$2:F$74,(B32/A$2)+1,1):INDEX(F$2:F$74,(B32/A$2)+2-A$7,1))/A$5,G33)</f>
        <v>4.9450000000000012</v>
      </c>
    </row>
    <row r="33" spans="2:7" x14ac:dyDescent="0.2">
      <c r="B33" s="9">
        <f t="shared" si="0"/>
        <v>620</v>
      </c>
      <c r="C33" s="2">
        <f>TIME(HOUR(Dados!B33),MINUTE(Dados!B33), SECOND(Dados!B33))</f>
        <v>0.43055555555555558</v>
      </c>
      <c r="D33" s="8">
        <f>Dados!F33</f>
        <v>7.07</v>
      </c>
      <c r="E33" s="1" t="str">
        <f t="shared" si="3"/>
        <v/>
      </c>
      <c r="F33" s="6">
        <f t="shared" si="2"/>
        <v>118.3</v>
      </c>
      <c r="G33" s="6">
        <f>IF(E33=1,SUM(INDEX(F$2:F$74,(B33/A$2)+1,1):INDEX(F$2:F$74,(B33/A$2)+2-A$7,1))/A$5,G34)</f>
        <v>6.11</v>
      </c>
    </row>
    <row r="34" spans="2:7" x14ac:dyDescent="0.2">
      <c r="B34" s="9">
        <f t="shared" si="0"/>
        <v>640</v>
      </c>
      <c r="C34" s="2">
        <f>TIME(HOUR(Dados!B34),MINUTE(Dados!B34), SECOND(Dados!B34))</f>
        <v>0.44444444444444442</v>
      </c>
      <c r="D34" s="8">
        <f>Dados!F34</f>
        <v>6.57</v>
      </c>
      <c r="E34" s="1" t="str">
        <f t="shared" si="3"/>
        <v/>
      </c>
      <c r="F34" s="6">
        <f t="shared" si="2"/>
        <v>136.4</v>
      </c>
      <c r="G34" s="6">
        <f>IF(E34=1,SUM(INDEX(F$2:F$74,(B34/A$2)+1,1):INDEX(F$2:F$74,(B34/A$2)+2-A$7,1))/A$5,G35)</f>
        <v>6.11</v>
      </c>
    </row>
    <row r="35" spans="2:7" x14ac:dyDescent="0.2">
      <c r="B35" s="9">
        <f t="shared" si="0"/>
        <v>660</v>
      </c>
      <c r="C35" s="2">
        <f>TIME(HOUR(Dados!B35),MINUTE(Dados!B35), SECOND(Dados!B35))</f>
        <v>0.45833333333333331</v>
      </c>
      <c r="D35" s="8">
        <f>Dados!F35</f>
        <v>4.62</v>
      </c>
      <c r="E35" s="1">
        <f t="shared" si="3"/>
        <v>1</v>
      </c>
      <c r="F35" s="6">
        <f t="shared" si="2"/>
        <v>111.9</v>
      </c>
      <c r="G35" s="6">
        <f>IF(E35=1,SUM(INDEX(F$2:F$74,(B35/A$2)+1,1):INDEX(F$2:F$74,(B35/A$2)+2-A$7,1))/A$5,G36)</f>
        <v>6.11</v>
      </c>
    </row>
    <row r="36" spans="2:7" x14ac:dyDescent="0.2">
      <c r="B36" s="9">
        <f t="shared" si="0"/>
        <v>680</v>
      </c>
      <c r="C36" s="2">
        <f>TIME(HOUR(Dados!B36),MINUTE(Dados!B36), SECOND(Dados!B36))</f>
        <v>0.47222222222222227</v>
      </c>
      <c r="D36" s="8">
        <f>Dados!F36</f>
        <v>7.39</v>
      </c>
      <c r="E36" s="1" t="str">
        <f t="shared" si="3"/>
        <v/>
      </c>
      <c r="F36" s="6">
        <f t="shared" si="2"/>
        <v>120.1</v>
      </c>
      <c r="G36" s="6">
        <f>IF(E36=1,SUM(INDEX(F$2:F$74,(B36/A$2)+1,1):INDEX(F$2:F$74,(B36/A$2)+2-A$7,1))/A$5,G37)</f>
        <v>6.3216666666666663</v>
      </c>
    </row>
    <row r="37" spans="2:7" x14ac:dyDescent="0.2">
      <c r="B37" s="9">
        <f t="shared" si="0"/>
        <v>700</v>
      </c>
      <c r="C37" s="2">
        <f>TIME(HOUR(Dados!B37),MINUTE(Dados!B37), SECOND(Dados!B37))</f>
        <v>0.4861111111111111</v>
      </c>
      <c r="D37" s="8">
        <f>Dados!F37</f>
        <v>5.0199999999999996</v>
      </c>
      <c r="E37" s="1" t="str">
        <f t="shared" si="3"/>
        <v/>
      </c>
      <c r="F37" s="6">
        <f t="shared" si="2"/>
        <v>124.1</v>
      </c>
      <c r="G37" s="6">
        <f>IF(E37=1,SUM(INDEX(F$2:F$74,(B37/A$2)+1,1):INDEX(F$2:F$74,(B37/A$2)+2-A$7,1))/A$5,G38)</f>
        <v>6.3216666666666663</v>
      </c>
    </row>
    <row r="38" spans="2:7" x14ac:dyDescent="0.2">
      <c r="B38" s="9">
        <f t="shared" si="0"/>
        <v>720</v>
      </c>
      <c r="C38" s="2">
        <f>TIME(HOUR(Dados!B38),MINUTE(Dados!B38), SECOND(Dados!B38))</f>
        <v>0.5</v>
      </c>
      <c r="D38" s="8">
        <f>Dados!F38</f>
        <v>8.49</v>
      </c>
      <c r="E38" s="1">
        <f t="shared" si="3"/>
        <v>1</v>
      </c>
      <c r="F38" s="6">
        <f t="shared" si="2"/>
        <v>135.1</v>
      </c>
      <c r="G38" s="6">
        <f>IF(E38=1,SUM(INDEX(F$2:F$74,(B38/A$2)+1,1):INDEX(F$2:F$74,(B38/A$2)+2-A$7,1))/A$5,G39)</f>
        <v>6.3216666666666663</v>
      </c>
    </row>
    <row r="39" spans="2:7" x14ac:dyDescent="0.2">
      <c r="B39" s="9">
        <f t="shared" si="0"/>
        <v>740</v>
      </c>
      <c r="C39" s="2">
        <f>TIME(HOUR(Dados!B39),MINUTE(Dados!B39), SECOND(Dados!B39))</f>
        <v>0.51388888888888895</v>
      </c>
      <c r="D39" s="8">
        <f>Dados!F39</f>
        <v>5.63</v>
      </c>
      <c r="E39" s="1" t="str">
        <f t="shared" si="3"/>
        <v/>
      </c>
      <c r="F39" s="6">
        <f t="shared" si="2"/>
        <v>141.20000000000002</v>
      </c>
      <c r="G39" s="6">
        <f>IF(E39=1,SUM(INDEX(F$2:F$74,(B39/A$2)+1,1):INDEX(F$2:F$74,(B39/A$2)+2-A$7,1))/A$5,G40)</f>
        <v>5.335</v>
      </c>
    </row>
    <row r="40" spans="2:7" x14ac:dyDescent="0.2">
      <c r="B40" s="9">
        <f t="shared" si="0"/>
        <v>760</v>
      </c>
      <c r="C40" s="2">
        <f>TIME(HOUR(Dados!B40),MINUTE(Dados!B40), SECOND(Dados!B40))</f>
        <v>0.52777777777777779</v>
      </c>
      <c r="D40" s="8">
        <f>Dados!F40</f>
        <v>3.96</v>
      </c>
      <c r="E40" s="1" t="str">
        <f t="shared" ref="E40:E71" si="4">IF(ROUND(B40/A$5,0)=B40/A$5,1,"")</f>
        <v/>
      </c>
      <c r="F40" s="6">
        <f t="shared" si="2"/>
        <v>95.9</v>
      </c>
      <c r="G40" s="6">
        <f>IF(E40=1,SUM(INDEX(F$2:F$74,(B40/A$2)+1,1):INDEX(F$2:F$74,(B40/A$2)+2-A$7,1))/A$5,G41)</f>
        <v>5.335</v>
      </c>
    </row>
    <row r="41" spans="2:7" x14ac:dyDescent="0.2">
      <c r="B41" s="9">
        <f t="shared" si="0"/>
        <v>780</v>
      </c>
      <c r="C41" s="2">
        <f>TIME(HOUR(Dados!B41),MINUTE(Dados!B41), SECOND(Dados!B41))</f>
        <v>0.54166666666666663</v>
      </c>
      <c r="D41" s="8">
        <f>Dados!F41</f>
        <v>4.34</v>
      </c>
      <c r="E41" s="1">
        <f t="shared" si="4"/>
        <v>1</v>
      </c>
      <c r="F41" s="6">
        <f t="shared" si="2"/>
        <v>83</v>
      </c>
      <c r="G41" s="6">
        <f>IF(E41=1,SUM(INDEX(F$2:F$74,(B41/A$2)+1,1):INDEX(F$2:F$74,(B41/A$2)+2-A$7,1))/A$5,G42)</f>
        <v>5.335</v>
      </c>
    </row>
    <row r="42" spans="2:7" x14ac:dyDescent="0.2">
      <c r="B42" s="9">
        <f t="shared" si="0"/>
        <v>800</v>
      </c>
      <c r="C42" s="2">
        <f>TIME(HOUR(Dados!B42),MINUTE(Dados!B42), SECOND(Dados!B42))</f>
        <v>0.55555555555555558</v>
      </c>
      <c r="D42" s="8">
        <f>Dados!F42</f>
        <v>4.05</v>
      </c>
      <c r="E42" s="1" t="str">
        <f t="shared" si="4"/>
        <v/>
      </c>
      <c r="F42" s="6">
        <f t="shared" si="2"/>
        <v>83.9</v>
      </c>
      <c r="G42" s="6">
        <f>IF(E42=1,SUM(INDEX(F$2:F$74,(B42/A$2)+1,1):INDEX(F$2:F$74,(B42/A$2)+2-A$7,1))/A$5,G43)</f>
        <v>4.7466666666666661</v>
      </c>
    </row>
    <row r="43" spans="2:7" x14ac:dyDescent="0.2">
      <c r="B43" s="9">
        <f t="shared" si="0"/>
        <v>820</v>
      </c>
      <c r="C43" s="2">
        <f>TIME(HOUR(Dados!B43),MINUTE(Dados!B43), SECOND(Dados!B43))</f>
        <v>0.56944444444444442</v>
      </c>
      <c r="D43" s="8">
        <f>Dados!F43</f>
        <v>4.91</v>
      </c>
      <c r="E43" s="1" t="str">
        <f t="shared" si="4"/>
        <v/>
      </c>
      <c r="F43" s="6">
        <f t="shared" si="2"/>
        <v>89.600000000000009</v>
      </c>
      <c r="G43" s="6">
        <f>IF(E43=1,SUM(INDEX(F$2:F$74,(B43/A$2)+1,1):INDEX(F$2:F$74,(B43/A$2)+2-A$7,1))/A$5,G44)</f>
        <v>4.7466666666666661</v>
      </c>
    </row>
    <row r="44" spans="2:7" x14ac:dyDescent="0.2">
      <c r="B44" s="9">
        <f t="shared" si="0"/>
        <v>840</v>
      </c>
      <c r="C44" s="2">
        <f>TIME(HOUR(Dados!B44),MINUTE(Dados!B44), SECOND(Dados!B44))</f>
        <v>0.58333333333333337</v>
      </c>
      <c r="D44" s="8">
        <f>Dados!F44</f>
        <v>6.22</v>
      </c>
      <c r="E44" s="1">
        <f t="shared" si="4"/>
        <v>1</v>
      </c>
      <c r="F44" s="6">
        <f t="shared" si="2"/>
        <v>111.29999999999998</v>
      </c>
      <c r="G44" s="6">
        <f>IF(E44=1,SUM(INDEX(F$2:F$74,(B44/A$2)+1,1):INDEX(F$2:F$74,(B44/A$2)+2-A$7,1))/A$5,G45)</f>
        <v>4.7466666666666661</v>
      </c>
    </row>
    <row r="45" spans="2:7" x14ac:dyDescent="0.2">
      <c r="B45" s="9">
        <f t="shared" si="0"/>
        <v>860</v>
      </c>
      <c r="C45" s="2">
        <f>TIME(HOUR(Dados!B45),MINUTE(Dados!B45), SECOND(Dados!B45))</f>
        <v>0.59722222222222221</v>
      </c>
      <c r="D45" s="8">
        <f>Dados!F45</f>
        <v>4.46</v>
      </c>
      <c r="E45" s="1" t="str">
        <f t="shared" si="4"/>
        <v/>
      </c>
      <c r="F45" s="6">
        <f t="shared" si="2"/>
        <v>106.8</v>
      </c>
      <c r="G45" s="6">
        <f>IF(E45=1,SUM(INDEX(F$2:F$74,(B45/A$2)+1,1):INDEX(F$2:F$74,(B45/A$2)+2-A$7,1))/A$5,G46)</f>
        <v>4.7399999999999993</v>
      </c>
    </row>
    <row r="46" spans="2:7" x14ac:dyDescent="0.2">
      <c r="B46" s="9">
        <f t="shared" si="0"/>
        <v>880</v>
      </c>
      <c r="C46" s="2">
        <f>TIME(HOUR(Dados!B46),MINUTE(Dados!B46), SECOND(Dados!B46))</f>
        <v>0.61111111111111105</v>
      </c>
      <c r="D46" s="8">
        <f>Dados!F46</f>
        <v>5</v>
      </c>
      <c r="E46" s="1" t="str">
        <f t="shared" si="4"/>
        <v/>
      </c>
      <c r="F46" s="6">
        <f t="shared" si="2"/>
        <v>94.600000000000009</v>
      </c>
      <c r="G46" s="6">
        <f>IF(E46=1,SUM(INDEX(F$2:F$74,(B46/A$2)+1,1):INDEX(F$2:F$74,(B46/A$2)+2-A$7,1))/A$5,G47)</f>
        <v>4.7399999999999993</v>
      </c>
    </row>
    <row r="47" spans="2:7" x14ac:dyDescent="0.2">
      <c r="B47" s="9">
        <f t="shared" si="0"/>
        <v>900</v>
      </c>
      <c r="C47" s="2">
        <f>TIME(HOUR(Dados!B47),MINUTE(Dados!B47), SECOND(Dados!B47))</f>
        <v>0.625</v>
      </c>
      <c r="D47" s="8">
        <f>Dados!F47</f>
        <v>3.3</v>
      </c>
      <c r="E47" s="1">
        <f t="shared" si="4"/>
        <v>1</v>
      </c>
      <c r="F47" s="6">
        <f t="shared" si="2"/>
        <v>83</v>
      </c>
      <c r="G47" s="6">
        <f>IF(E47=1,SUM(INDEX(F$2:F$74,(B47/A$2)+1,1):INDEX(F$2:F$74,(B47/A$2)+2-A$7,1))/A$5,G48)</f>
        <v>4.7399999999999993</v>
      </c>
    </row>
    <row r="48" spans="2:7" x14ac:dyDescent="0.2">
      <c r="B48" s="9">
        <f t="shared" si="0"/>
        <v>920</v>
      </c>
      <c r="C48" s="2">
        <f>TIME(HOUR(Dados!B48),MINUTE(Dados!B48), SECOND(Dados!B48))</f>
        <v>0.63888888888888895</v>
      </c>
      <c r="D48" s="8">
        <f>Dados!F48</f>
        <v>5.36</v>
      </c>
      <c r="E48" s="1" t="str">
        <f t="shared" si="4"/>
        <v/>
      </c>
      <c r="F48" s="6">
        <f t="shared" si="2"/>
        <v>86.6</v>
      </c>
      <c r="G48" s="6">
        <f>IF(E48=1,SUM(INDEX(F$2:F$74,(B48/A$2)+1,1):INDEX(F$2:F$74,(B48/A$2)+2-A$7,1))/A$5,G49)</f>
        <v>4.8016666666666659</v>
      </c>
    </row>
    <row r="49" spans="2:7" x14ac:dyDescent="0.2">
      <c r="B49" s="9">
        <f t="shared" si="0"/>
        <v>940</v>
      </c>
      <c r="C49" s="2">
        <f>TIME(HOUR(Dados!B49),MINUTE(Dados!B49), SECOND(Dados!B49))</f>
        <v>0.65277777777777779</v>
      </c>
      <c r="D49" s="8">
        <f>Dados!F49</f>
        <v>5.16</v>
      </c>
      <c r="E49" s="1" t="str">
        <f t="shared" si="4"/>
        <v/>
      </c>
      <c r="F49" s="6">
        <f t="shared" si="2"/>
        <v>105.19999999999999</v>
      </c>
      <c r="G49" s="6">
        <f>IF(E49=1,SUM(INDEX(F$2:F$74,(B49/A$2)+1,1):INDEX(F$2:F$74,(B49/A$2)+2-A$7,1))/A$5,G50)</f>
        <v>4.8016666666666659</v>
      </c>
    </row>
    <row r="50" spans="2:7" x14ac:dyDescent="0.2">
      <c r="B50" s="9">
        <f t="shared" si="0"/>
        <v>960</v>
      </c>
      <c r="C50" s="2">
        <f>TIME(HOUR(Dados!B50),MINUTE(Dados!B50), SECOND(Dados!B50))</f>
        <v>0.66666666666666663</v>
      </c>
      <c r="D50" s="8">
        <f>Dados!F50</f>
        <v>4.47</v>
      </c>
      <c r="E50" s="1">
        <f t="shared" si="4"/>
        <v>1</v>
      </c>
      <c r="F50" s="6">
        <f t="shared" si="2"/>
        <v>96.299999999999983</v>
      </c>
      <c r="G50" s="6">
        <f>IF(E50=1,SUM(INDEX(F$2:F$74,(B50/A$2)+1,1):INDEX(F$2:F$74,(B50/A$2)+2-A$7,1))/A$5,G51)</f>
        <v>4.8016666666666659</v>
      </c>
    </row>
    <row r="51" spans="2:7" x14ac:dyDescent="0.2">
      <c r="B51" s="9">
        <f t="shared" si="0"/>
        <v>980</v>
      </c>
      <c r="C51" s="2">
        <f>TIME(HOUR(Dados!B51),MINUTE(Dados!B51), SECOND(Dados!B51))</f>
        <v>0.68055555555555547</v>
      </c>
      <c r="D51" s="8">
        <f>Dados!F51</f>
        <v>7.03</v>
      </c>
      <c r="E51" s="1" t="str">
        <f t="shared" si="4"/>
        <v/>
      </c>
      <c r="F51" s="6">
        <f t="shared" si="2"/>
        <v>115</v>
      </c>
      <c r="G51" s="6">
        <f>IF(E51=1,SUM(INDEX(F$2:F$74,(B51/A$2)+1,1):INDEX(F$2:F$74,(B51/A$2)+2-A$7,1))/A$5,G52)</f>
        <v>6.1749999999999998</v>
      </c>
    </row>
    <row r="52" spans="2:7" x14ac:dyDescent="0.2">
      <c r="B52" s="9">
        <f t="shared" si="0"/>
        <v>1000</v>
      </c>
      <c r="C52" s="2">
        <f>TIME(HOUR(Dados!B52),MINUTE(Dados!B52), SECOND(Dados!B52))</f>
        <v>0.69444444444444453</v>
      </c>
      <c r="D52" s="8">
        <f>Dados!F52</f>
        <v>7.62</v>
      </c>
      <c r="E52" s="1" t="str">
        <f t="shared" si="4"/>
        <v/>
      </c>
      <c r="F52" s="6">
        <f t="shared" si="2"/>
        <v>146.5</v>
      </c>
      <c r="G52" s="6">
        <f>IF(E52=1,SUM(INDEX(F$2:F$74,(B52/A$2)+1,1):INDEX(F$2:F$74,(B52/A$2)+2-A$7,1))/A$5,G53)</f>
        <v>6.1749999999999998</v>
      </c>
    </row>
    <row r="53" spans="2:7" x14ac:dyDescent="0.2">
      <c r="B53" s="9">
        <f t="shared" si="0"/>
        <v>1020</v>
      </c>
      <c r="C53" s="2">
        <f>TIME(HOUR(Dados!B53),MINUTE(Dados!B53), SECOND(Dados!B53))</f>
        <v>0.70833333333333337</v>
      </c>
      <c r="D53" s="8">
        <f>Dados!F53</f>
        <v>3.28</v>
      </c>
      <c r="E53" s="1">
        <f t="shared" si="4"/>
        <v>1</v>
      </c>
      <c r="F53" s="6">
        <f t="shared" si="2"/>
        <v>109</v>
      </c>
      <c r="G53" s="6">
        <f>IF(E53=1,SUM(INDEX(F$2:F$74,(B53/A$2)+1,1):INDEX(F$2:F$74,(B53/A$2)+2-A$7,1))/A$5,G54)</f>
        <v>6.1749999999999998</v>
      </c>
    </row>
    <row r="54" spans="2:7" x14ac:dyDescent="0.2">
      <c r="B54" s="9">
        <f t="shared" si="0"/>
        <v>1040</v>
      </c>
      <c r="C54" s="2">
        <f>TIME(HOUR(Dados!B54),MINUTE(Dados!B54), SECOND(Dados!B54))</f>
        <v>0.72222222222222221</v>
      </c>
      <c r="D54" s="8">
        <f>Dados!F54</f>
        <v>1.93</v>
      </c>
      <c r="E54" s="1" t="str">
        <f t="shared" si="4"/>
        <v/>
      </c>
      <c r="F54" s="6">
        <f t="shared" si="2"/>
        <v>52.1</v>
      </c>
      <c r="G54" s="6">
        <f>IF(E54=1,SUM(INDEX(F$2:F$74,(B54/A$2)+1,1):INDEX(F$2:F$74,(B54/A$2)+2-A$7,1))/A$5,G55)</f>
        <v>3.2083333333333335</v>
      </c>
    </row>
    <row r="55" spans="2:7" x14ac:dyDescent="0.2">
      <c r="B55" s="9">
        <f t="shared" si="0"/>
        <v>1060</v>
      </c>
      <c r="C55" s="2">
        <f>TIME(HOUR(Dados!B55),MINUTE(Dados!B55), SECOND(Dados!B55))</f>
        <v>0.73611111111111116</v>
      </c>
      <c r="D55" s="8">
        <f>Dados!F55</f>
        <v>5.9</v>
      </c>
      <c r="E55" s="1" t="str">
        <f t="shared" si="4"/>
        <v/>
      </c>
      <c r="F55" s="6">
        <f t="shared" si="2"/>
        <v>78.3</v>
      </c>
      <c r="G55" s="6">
        <f>IF(E55=1,SUM(INDEX(F$2:F$74,(B55/A$2)+1,1):INDEX(F$2:F$74,(B55/A$2)+2-A$7,1))/A$5,G56)</f>
        <v>3.2083333333333335</v>
      </c>
    </row>
    <row r="56" spans="2:7" x14ac:dyDescent="0.2">
      <c r="B56" s="9">
        <f t="shared" si="0"/>
        <v>1080</v>
      </c>
      <c r="C56" s="2">
        <f>TIME(HOUR(Dados!B56),MINUTE(Dados!B56), SECOND(Dados!B56))</f>
        <v>0.75</v>
      </c>
      <c r="D56" s="8">
        <f>Dados!F56</f>
        <v>0.31</v>
      </c>
      <c r="E56" s="1">
        <f t="shared" si="4"/>
        <v>1</v>
      </c>
      <c r="F56" s="6">
        <f t="shared" si="2"/>
        <v>62.1</v>
      </c>
      <c r="G56" s="6">
        <f>IF(E56=1,SUM(INDEX(F$2:F$74,(B56/A$2)+1,1):INDEX(F$2:F$74,(B56/A$2)+2-A$7,1))/A$5,G57)</f>
        <v>3.2083333333333335</v>
      </c>
    </row>
    <row r="57" spans="2:7" x14ac:dyDescent="0.2">
      <c r="B57" s="9">
        <f t="shared" si="0"/>
        <v>1100</v>
      </c>
      <c r="C57" s="2">
        <f>TIME(HOUR(Dados!B57),MINUTE(Dados!B57), SECOND(Dados!B57))</f>
        <v>0.76388888888888884</v>
      </c>
      <c r="D57" s="8">
        <f>Dados!F57</f>
        <v>4.3899999999999997</v>
      </c>
      <c r="E57" s="1" t="str">
        <f t="shared" si="4"/>
        <v/>
      </c>
      <c r="F57" s="6">
        <f t="shared" si="2"/>
        <v>46.999999999999993</v>
      </c>
      <c r="G57" s="6">
        <f>IF(E57=1,SUM(INDEX(F$2:F$74,(B57/A$2)+1,1):INDEX(F$2:F$74,(B57/A$2)+2-A$7,1))/A$5,G58)</f>
        <v>2.4099999999999997</v>
      </c>
    </row>
    <row r="58" spans="2:7" x14ac:dyDescent="0.2">
      <c r="B58" s="9">
        <f t="shared" si="0"/>
        <v>1120</v>
      </c>
      <c r="C58" s="2">
        <f>TIME(HOUR(Dados!B58),MINUTE(Dados!B58), SECOND(Dados!B58))</f>
        <v>0.77777777777777779</v>
      </c>
      <c r="D58" s="8">
        <f>Dados!F58</f>
        <v>2.52</v>
      </c>
      <c r="E58" s="1" t="str">
        <f t="shared" si="4"/>
        <v/>
      </c>
      <c r="F58" s="6">
        <f t="shared" si="2"/>
        <v>69.099999999999994</v>
      </c>
      <c r="G58" s="6">
        <f>IF(E58=1,SUM(INDEX(F$2:F$74,(B58/A$2)+1,1):INDEX(F$2:F$74,(B58/A$2)+2-A$7,1))/A$5,G59)</f>
        <v>2.4099999999999997</v>
      </c>
    </row>
    <row r="59" spans="2:7" x14ac:dyDescent="0.2">
      <c r="B59" s="9">
        <f t="shared" si="0"/>
        <v>1140</v>
      </c>
      <c r="C59" s="2">
        <f>TIME(HOUR(Dados!B59),MINUTE(Dados!B59), SECOND(Dados!B59))</f>
        <v>0.79166666666666663</v>
      </c>
      <c r="D59" s="8">
        <f>Dados!F59</f>
        <v>0.33</v>
      </c>
      <c r="E59" s="1">
        <f t="shared" si="4"/>
        <v>1</v>
      </c>
      <c r="F59" s="6">
        <f t="shared" si="2"/>
        <v>28.5</v>
      </c>
      <c r="G59" s="6">
        <f>IF(E59=1,SUM(INDEX(F$2:F$74,(B59/A$2)+1,1):INDEX(F$2:F$74,(B59/A$2)+2-A$7,1))/A$5,G60)</f>
        <v>2.4099999999999997</v>
      </c>
    </row>
    <row r="60" spans="2:7" x14ac:dyDescent="0.2">
      <c r="B60" s="9">
        <f t="shared" si="0"/>
        <v>1160</v>
      </c>
      <c r="C60" s="2">
        <f>TIME(HOUR(Dados!B60),MINUTE(Dados!B60), SECOND(Dados!B60))</f>
        <v>0.80555555555555547</v>
      </c>
      <c r="D60" s="8">
        <f>Dados!F60</f>
        <v>2.2799999999999998</v>
      </c>
      <c r="E60" s="1" t="str">
        <f t="shared" si="4"/>
        <v/>
      </c>
      <c r="F60" s="6">
        <f t="shared" si="2"/>
        <v>26.099999999999998</v>
      </c>
      <c r="G60" s="6">
        <f>IF(E60=1,SUM(INDEX(F$2:F$74,(B60/A$2)+1,1):INDEX(F$2:F$74,(B60/A$2)+2-A$7,1))/A$5,G61)</f>
        <v>3.996666666666667</v>
      </c>
    </row>
    <row r="61" spans="2:7" x14ac:dyDescent="0.2">
      <c r="B61" s="9">
        <f t="shared" si="0"/>
        <v>1180</v>
      </c>
      <c r="C61" s="2">
        <f>TIME(HOUR(Dados!B61),MINUTE(Dados!B61), SECOND(Dados!B61))</f>
        <v>0.81944444444444453</v>
      </c>
      <c r="D61" s="8">
        <f>Dados!F61</f>
        <v>7.19</v>
      </c>
      <c r="E61" s="1" t="str">
        <f t="shared" si="4"/>
        <v/>
      </c>
      <c r="F61" s="6">
        <f t="shared" si="2"/>
        <v>94.7</v>
      </c>
      <c r="G61" s="6">
        <f>IF(E61=1,SUM(INDEX(F$2:F$74,(B61/A$2)+1,1):INDEX(F$2:F$74,(B61/A$2)+2-A$7,1))/A$5,G62)</f>
        <v>3.996666666666667</v>
      </c>
    </row>
    <row r="62" spans="2:7" x14ac:dyDescent="0.2">
      <c r="B62" s="9">
        <f t="shared" si="0"/>
        <v>1200</v>
      </c>
      <c r="C62" s="2">
        <f>TIME(HOUR(Dados!B62),MINUTE(Dados!B62), SECOND(Dados!B62))</f>
        <v>0.83333333333333337</v>
      </c>
      <c r="D62" s="8">
        <f>Dados!F62</f>
        <v>4.71</v>
      </c>
      <c r="E62" s="1">
        <f t="shared" si="4"/>
        <v>1</v>
      </c>
      <c r="F62" s="6">
        <f t="shared" si="2"/>
        <v>119</v>
      </c>
      <c r="G62" s="6">
        <f>IF(E62=1,SUM(INDEX(F$2:F$74,(B62/A$2)+1,1):INDEX(F$2:F$74,(B62/A$2)+2-A$7,1))/A$5,G63)</f>
        <v>3.996666666666667</v>
      </c>
    </row>
    <row r="63" spans="2:7" x14ac:dyDescent="0.2">
      <c r="B63" s="9">
        <f t="shared" si="0"/>
        <v>1220</v>
      </c>
      <c r="C63" s="2">
        <f>TIME(HOUR(Dados!B63),MINUTE(Dados!B63), SECOND(Dados!B63))</f>
        <v>0.84722222222222221</v>
      </c>
      <c r="D63" s="8">
        <f>Dados!F63</f>
        <v>4.82</v>
      </c>
      <c r="E63" s="1" t="str">
        <f t="shared" si="4"/>
        <v/>
      </c>
      <c r="F63" s="6">
        <f t="shared" si="2"/>
        <v>95.300000000000011</v>
      </c>
      <c r="G63" s="6">
        <f>IF(E63=1,SUM(INDEX(F$2:F$74,(B63/A$2)+1,1):INDEX(F$2:F$74,(B63/A$2)+2-A$7,1))/A$5,G64)</f>
        <v>4.3150000000000004</v>
      </c>
    </row>
    <row r="64" spans="2:7" x14ac:dyDescent="0.2">
      <c r="B64" s="9">
        <f t="shared" si="0"/>
        <v>1240</v>
      </c>
      <c r="C64" s="2">
        <f>TIME(HOUR(Dados!B64),MINUTE(Dados!B64), SECOND(Dados!B64))</f>
        <v>0.86111111111111116</v>
      </c>
      <c r="D64" s="8">
        <f>Dados!F64</f>
        <v>3.37</v>
      </c>
      <c r="E64" s="1" t="str">
        <f t="shared" si="4"/>
        <v/>
      </c>
      <c r="F64" s="6">
        <f t="shared" si="2"/>
        <v>81.900000000000006</v>
      </c>
      <c r="G64" s="6">
        <f>IF(E64=1,SUM(INDEX(F$2:F$74,(B64/A$2)+1,1):INDEX(F$2:F$74,(B64/A$2)+2-A$7,1))/A$5,G65)</f>
        <v>4.3150000000000004</v>
      </c>
    </row>
    <row r="65" spans="2:7" x14ac:dyDescent="0.2">
      <c r="B65" s="9">
        <f t="shared" si="0"/>
        <v>1260</v>
      </c>
      <c r="C65" s="2">
        <f>TIME(HOUR(Dados!B65),MINUTE(Dados!B65), SECOND(Dados!B65))</f>
        <v>0.875</v>
      </c>
      <c r="D65" s="8">
        <f>Dados!F65</f>
        <v>4.8</v>
      </c>
      <c r="E65" s="1">
        <f t="shared" si="4"/>
        <v>1</v>
      </c>
      <c r="F65" s="6">
        <f t="shared" si="2"/>
        <v>81.7</v>
      </c>
      <c r="G65" s="6">
        <f>IF(E65=1,SUM(INDEX(F$2:F$74,(B65/A$2)+1,1):INDEX(F$2:F$74,(B65/A$2)+2-A$7,1))/A$5,G66)</f>
        <v>4.3150000000000004</v>
      </c>
    </row>
    <row r="66" spans="2:7" x14ac:dyDescent="0.2">
      <c r="B66" s="9">
        <f t="shared" si="0"/>
        <v>1280</v>
      </c>
      <c r="C66" s="2">
        <f>TIME(HOUR(Dados!B66),MINUTE(Dados!B66), SECOND(Dados!B66))</f>
        <v>0.88888888888888884</v>
      </c>
      <c r="D66" s="8">
        <f>Dados!F66</f>
        <v>6.52</v>
      </c>
      <c r="E66" s="1" t="str">
        <f t="shared" si="4"/>
        <v/>
      </c>
      <c r="F66" s="6">
        <f t="shared" si="2"/>
        <v>113.2</v>
      </c>
      <c r="G66" s="6">
        <f>IF(E66=1,SUM(INDEX(F$2:F$74,(B66/A$2)+1,1):INDEX(F$2:F$74,(B66/A$2)+2-A$7,1))/A$5,G67)</f>
        <v>4.1416666666666666</v>
      </c>
    </row>
    <row r="67" spans="2:7" x14ac:dyDescent="0.2">
      <c r="B67" s="9">
        <f t="shared" ref="B67:B73" si="5">ROUND(C67*60*24,0)</f>
        <v>1300</v>
      </c>
      <c r="C67" s="2">
        <f>TIME(HOUR(Dados!B67),MINUTE(Dados!B67), SECOND(Dados!B67))</f>
        <v>0.90277777777777779</v>
      </c>
      <c r="D67" s="8">
        <f>Dados!F67</f>
        <v>1.34</v>
      </c>
      <c r="E67" s="1" t="str">
        <f t="shared" si="4"/>
        <v/>
      </c>
      <c r="F67" s="6">
        <f t="shared" si="2"/>
        <v>78.599999999999994</v>
      </c>
      <c r="G67" s="6">
        <f>IF(E67=1,SUM(INDEX(F$2:F$74,(B67/A$2)+1,1):INDEX(F$2:F$74,(B67/A$2)+2-A$7,1))/A$5,G68)</f>
        <v>4.1416666666666666</v>
      </c>
    </row>
    <row r="68" spans="2:7" x14ac:dyDescent="0.2">
      <c r="B68" s="9">
        <f t="shared" si="5"/>
        <v>1320</v>
      </c>
      <c r="C68" s="2">
        <f>TIME(HOUR(Dados!B68),MINUTE(Dados!B68), SECOND(Dados!B68))</f>
        <v>0.91666666666666663</v>
      </c>
      <c r="D68" s="8">
        <f>Dados!F68</f>
        <v>4.33</v>
      </c>
      <c r="E68" s="1">
        <f t="shared" si="4"/>
        <v>1</v>
      </c>
      <c r="F68" s="6">
        <f t="shared" ref="F68:F74" si="6">0.5*(D68+D67)*A$2</f>
        <v>56.7</v>
      </c>
      <c r="G68" s="6">
        <f>IF(E68=1,SUM(INDEX(F$2:F$74,(B68/A$2)+1,1):INDEX(F$2:F$74,(B68/A$2)+2-A$7,1))/A$5,G69)</f>
        <v>4.1416666666666666</v>
      </c>
    </row>
    <row r="69" spans="2:7" x14ac:dyDescent="0.2">
      <c r="B69" s="9">
        <f t="shared" si="5"/>
        <v>1340</v>
      </c>
      <c r="C69" s="2">
        <f>TIME(HOUR(Dados!B69),MINUTE(Dados!B69), SECOND(Dados!B69))</f>
        <v>0.93055555555555547</v>
      </c>
      <c r="D69" s="8">
        <f>Dados!F69</f>
        <v>4.55</v>
      </c>
      <c r="E69" s="1" t="str">
        <f t="shared" si="4"/>
        <v/>
      </c>
      <c r="F69" s="6">
        <f t="shared" si="6"/>
        <v>88.799999999999983</v>
      </c>
      <c r="G69" s="6">
        <f>IF(E69=1,SUM(INDEX(F$2:F$74,(B69/A$2)+1,1):INDEX(F$2:F$74,(B69/A$2)+2-A$7,1))/A$5,G70)</f>
        <v>4.3816666666666659</v>
      </c>
    </row>
    <row r="70" spans="2:7" x14ac:dyDescent="0.2">
      <c r="B70" s="9">
        <f t="shared" si="5"/>
        <v>1360</v>
      </c>
      <c r="C70" s="2">
        <f>TIME(HOUR(Dados!B70),MINUTE(Dados!B70), SECOND(Dados!B70))</f>
        <v>0.94444444444444453</v>
      </c>
      <c r="D70" s="8">
        <f>Dados!F70</f>
        <v>5.77</v>
      </c>
      <c r="E70" s="1" t="str">
        <f t="shared" si="4"/>
        <v/>
      </c>
      <c r="F70" s="6">
        <f t="shared" si="6"/>
        <v>103.2</v>
      </c>
      <c r="G70" s="6">
        <f>IF(E70=1,SUM(INDEX(F$2:F$74,(B70/A$2)+1,1):INDEX(F$2:F$74,(B70/A$2)+2-A$7,1))/A$5,G71)</f>
        <v>4.3816666666666659</v>
      </c>
    </row>
    <row r="71" spans="2:7" x14ac:dyDescent="0.2">
      <c r="B71" s="9">
        <f t="shared" si="5"/>
        <v>1380</v>
      </c>
      <c r="C71" s="2">
        <f>TIME(HOUR(Dados!B71),MINUTE(Dados!B71), SECOND(Dados!B71))</f>
        <v>0.95833333333333337</v>
      </c>
      <c r="D71" s="8">
        <f>Dados!F71</f>
        <v>1.32</v>
      </c>
      <c r="E71" s="1">
        <f t="shared" si="4"/>
        <v>1</v>
      </c>
      <c r="F71" s="6">
        <f t="shared" si="6"/>
        <v>70.900000000000006</v>
      </c>
      <c r="G71" s="6">
        <f>IF(E71=1,SUM(INDEX(F$2:F$74,(B71/A$2)+1,1):INDEX(F$2:F$74,(B71/A$2)+2-A$7,1))/A$5,G72)</f>
        <v>4.3816666666666659</v>
      </c>
    </row>
    <row r="72" spans="2:7" x14ac:dyDescent="0.2">
      <c r="B72" s="9">
        <f t="shared" si="5"/>
        <v>1400</v>
      </c>
      <c r="C72" s="2">
        <f>TIME(HOUR(Dados!B72),MINUTE(Dados!B72), SECOND(Dados!B72))</f>
        <v>0.97222222222222221</v>
      </c>
      <c r="D72" s="8">
        <f>Dados!F72</f>
        <v>2.13</v>
      </c>
      <c r="E72" s="1" t="str">
        <f t="shared" ref="E72:E74" si="7">IF(ROUND(B72/A$5,0)=B72/A$5,1,"")</f>
        <v/>
      </c>
      <c r="F72" s="6">
        <f t="shared" si="6"/>
        <v>34.5</v>
      </c>
      <c r="G72" s="6">
        <f>IF(E72=1,SUM(INDEX(F$2:F$74,(B72/A$2)+1,1):INDEX(F$2:F$74,(B72/A$2)+2-A$7,1))/A$5,G73)</f>
        <v>3.5183333333333335</v>
      </c>
    </row>
    <row r="73" spans="2:7" x14ac:dyDescent="0.2">
      <c r="B73" s="9">
        <f t="shared" si="5"/>
        <v>1420</v>
      </c>
      <c r="C73" s="2">
        <f>TIME(HOUR(Dados!B73),MINUTE(Dados!B73), SECOND(Dados!B73))</f>
        <v>0.98611111111111116</v>
      </c>
      <c r="D73" s="8">
        <f>Dados!F73</f>
        <v>4.8600000000000003</v>
      </c>
      <c r="E73" s="1" t="str">
        <f t="shared" si="7"/>
        <v/>
      </c>
      <c r="F73" s="6">
        <f t="shared" si="6"/>
        <v>69.900000000000006</v>
      </c>
      <c r="G73" s="6">
        <f>IF(E73=1,SUM(INDEX(F$2:F$74,(B73/A$2)+1,1):INDEX(F$2:F$74,(B73/A$2)+2-A$7,1))/A$5,G74)</f>
        <v>3.5183333333333335</v>
      </c>
    </row>
    <row r="74" spans="2:7" x14ac:dyDescent="0.2">
      <c r="B74" s="9">
        <f>B73+A2</f>
        <v>1440</v>
      </c>
      <c r="C74" s="2">
        <f>TIME(HOUR(Dados!B74),MINUTE(Dados!B74), SECOND(Dados!B74))</f>
        <v>0</v>
      </c>
      <c r="D74" s="8">
        <f>Dados!F74</f>
        <v>5.81</v>
      </c>
      <c r="E74" s="1">
        <f t="shared" si="7"/>
        <v>1</v>
      </c>
      <c r="F74" s="6">
        <f t="shared" si="6"/>
        <v>106.7</v>
      </c>
      <c r="G74" s="6">
        <f>IF(E74=1,SUM(INDEX(F$2:F$74,(B74/A$2)+1,1):INDEX(F$2:F$74,(B74/A$2)+2-A$7,1))/A$5,G75)</f>
        <v>3.5183333333333335</v>
      </c>
    </row>
    <row r="75" spans="2:7" x14ac:dyDescent="0.2">
      <c r="B75" s="9"/>
      <c r="C75" s="2"/>
      <c r="D75" s="8"/>
      <c r="F75" s="6"/>
      <c r="G75" s="6"/>
    </row>
    <row r="76" spans="2:7" x14ac:dyDescent="0.2">
      <c r="B76" s="9"/>
      <c r="C76" s="2"/>
      <c r="D76" s="8"/>
      <c r="F76" s="6"/>
      <c r="G76" s="6"/>
    </row>
    <row r="77" spans="2:7" x14ac:dyDescent="0.2">
      <c r="B77" s="9"/>
      <c r="C77" s="2"/>
      <c r="D77" s="8"/>
      <c r="F77" s="6"/>
      <c r="G77" s="6"/>
    </row>
    <row r="78" spans="2:7" x14ac:dyDescent="0.2">
      <c r="B78" s="9"/>
      <c r="C78" s="2"/>
      <c r="D78" s="8"/>
      <c r="F78" s="6"/>
      <c r="G78" s="6"/>
    </row>
    <row r="79" spans="2:7" x14ac:dyDescent="0.2">
      <c r="B79" s="9"/>
      <c r="C79" s="2"/>
      <c r="D79" s="8"/>
      <c r="F79" s="6"/>
      <c r="G79" s="6"/>
    </row>
    <row r="80" spans="2:7" x14ac:dyDescent="0.2">
      <c r="B80" s="9"/>
      <c r="C80" s="2"/>
      <c r="D80" s="8"/>
      <c r="F80" s="6"/>
      <c r="G80" s="6"/>
    </row>
    <row r="81" spans="2:7" x14ac:dyDescent="0.2">
      <c r="B81" s="9"/>
      <c r="C81" s="2"/>
      <c r="D81" s="8"/>
      <c r="F81" s="6"/>
      <c r="G81" s="6"/>
    </row>
    <row r="82" spans="2:7" x14ac:dyDescent="0.2">
      <c r="B82" s="9"/>
      <c r="C82" s="2"/>
      <c r="D82" s="8"/>
      <c r="F82" s="6"/>
      <c r="G82" s="6"/>
    </row>
    <row r="83" spans="2:7" x14ac:dyDescent="0.2">
      <c r="B83" s="9"/>
      <c r="C83" s="2"/>
      <c r="D83" s="8"/>
      <c r="F83" s="6"/>
      <c r="G83" s="6"/>
    </row>
    <row r="84" spans="2:7" x14ac:dyDescent="0.2">
      <c r="B84" s="9"/>
      <c r="C84" s="2"/>
      <c r="D84" s="8"/>
      <c r="F84" s="6"/>
      <c r="G84" s="6"/>
    </row>
    <row r="85" spans="2:7" x14ac:dyDescent="0.2">
      <c r="B85" s="9"/>
      <c r="C85" s="2"/>
      <c r="D85" s="8"/>
      <c r="F85" s="6"/>
      <c r="G85" s="6"/>
    </row>
    <row r="86" spans="2:7" x14ac:dyDescent="0.2">
      <c r="B86" s="9"/>
      <c r="C86" s="2"/>
      <c r="D86" s="8"/>
      <c r="F86" s="6"/>
      <c r="G86" s="6"/>
    </row>
    <row r="87" spans="2:7" x14ac:dyDescent="0.2">
      <c r="B87" s="9"/>
      <c r="C87" s="2"/>
      <c r="D87" s="8"/>
      <c r="F87" s="6"/>
      <c r="G87" s="6"/>
    </row>
    <row r="88" spans="2:7" x14ac:dyDescent="0.2">
      <c r="B88" s="9"/>
      <c r="C88" s="2"/>
      <c r="D88" s="8"/>
      <c r="F88" s="6"/>
      <c r="G88" s="6"/>
    </row>
    <row r="89" spans="2:7" x14ac:dyDescent="0.2">
      <c r="B89" s="9"/>
      <c r="C89" s="2"/>
      <c r="D89" s="8"/>
      <c r="F89" s="6"/>
      <c r="G89" s="6"/>
    </row>
    <row r="90" spans="2:7" x14ac:dyDescent="0.2">
      <c r="B90" s="9"/>
      <c r="C90" s="2"/>
      <c r="D90" s="8"/>
      <c r="F90" s="6"/>
      <c r="G90" s="6"/>
    </row>
    <row r="91" spans="2:7" x14ac:dyDescent="0.2">
      <c r="B91" s="9"/>
      <c r="C91" s="2"/>
      <c r="D91" s="8"/>
      <c r="F91" s="6"/>
      <c r="G91" s="6"/>
    </row>
    <row r="92" spans="2:7" x14ac:dyDescent="0.2">
      <c r="B92" s="9"/>
      <c r="C92" s="2"/>
      <c r="D92" s="8"/>
      <c r="F92" s="6"/>
      <c r="G92" s="6"/>
    </row>
    <row r="93" spans="2:7" x14ac:dyDescent="0.2">
      <c r="B93" s="9"/>
      <c r="C93" s="2"/>
      <c r="D93" s="8"/>
      <c r="F93" s="6"/>
      <c r="G93" s="6"/>
    </row>
    <row r="94" spans="2:7" x14ac:dyDescent="0.2">
      <c r="B94" s="9"/>
      <c r="C94" s="2"/>
      <c r="D94" s="8"/>
      <c r="F94" s="6"/>
      <c r="G94" s="6"/>
    </row>
    <row r="95" spans="2:7" x14ac:dyDescent="0.2">
      <c r="B95" s="9"/>
      <c r="C95" s="2"/>
      <c r="D95" s="8"/>
      <c r="F95" s="6"/>
      <c r="G95" s="6"/>
    </row>
    <row r="96" spans="2:7" x14ac:dyDescent="0.2">
      <c r="B96" s="9"/>
      <c r="C96" s="2"/>
      <c r="D96" s="8"/>
      <c r="F96" s="6"/>
      <c r="G96" s="6"/>
    </row>
    <row r="97" spans="2:7" x14ac:dyDescent="0.2">
      <c r="B97" s="9"/>
      <c r="C97" s="2"/>
      <c r="D97" s="8"/>
      <c r="F97" s="6"/>
      <c r="G97" s="6"/>
    </row>
    <row r="98" spans="2:7" x14ac:dyDescent="0.2">
      <c r="B98" s="9"/>
      <c r="C98" s="2"/>
      <c r="D98" s="8"/>
      <c r="F98" s="6"/>
      <c r="G98" s="6"/>
    </row>
    <row r="99" spans="2:7" x14ac:dyDescent="0.2">
      <c r="B99" s="9"/>
      <c r="C99" s="2"/>
      <c r="D99" s="8"/>
      <c r="F99" s="6"/>
      <c r="G99" s="6"/>
    </row>
    <row r="100" spans="2:7" x14ac:dyDescent="0.2">
      <c r="B100" s="9"/>
      <c r="C100" s="2"/>
      <c r="D100" s="8"/>
      <c r="F100" s="6"/>
      <c r="G100" s="6"/>
    </row>
    <row r="101" spans="2:7" x14ac:dyDescent="0.2">
      <c r="B101" s="9"/>
      <c r="C101" s="2"/>
      <c r="D101" s="8"/>
      <c r="F101" s="6"/>
      <c r="G101" s="6"/>
    </row>
    <row r="102" spans="2:7" x14ac:dyDescent="0.2">
      <c r="B102" s="9"/>
      <c r="C102" s="2"/>
      <c r="D102" s="8"/>
      <c r="F102" s="6"/>
      <c r="G102" s="6"/>
    </row>
    <row r="103" spans="2:7" x14ac:dyDescent="0.2">
      <c r="B103" s="9"/>
      <c r="C103" s="2"/>
      <c r="D103" s="8"/>
      <c r="F103" s="6"/>
      <c r="G103" s="6"/>
    </row>
    <row r="104" spans="2:7" x14ac:dyDescent="0.2">
      <c r="B104" s="9"/>
      <c r="C104" s="2"/>
      <c r="D104" s="8"/>
      <c r="F104" s="6"/>
      <c r="G104" s="6"/>
    </row>
    <row r="105" spans="2:7" x14ac:dyDescent="0.2">
      <c r="B105" s="9"/>
      <c r="C105" s="2"/>
      <c r="D105" s="8"/>
      <c r="F105" s="6"/>
      <c r="G105" s="6"/>
    </row>
    <row r="106" spans="2:7" x14ac:dyDescent="0.2">
      <c r="B106" s="9"/>
      <c r="C106" s="2"/>
      <c r="D106" s="8"/>
      <c r="F106" s="6"/>
      <c r="G106" s="6"/>
    </row>
    <row r="107" spans="2:7" x14ac:dyDescent="0.2">
      <c r="B107" s="9"/>
      <c r="C107" s="2"/>
      <c r="D107" s="8"/>
      <c r="F107" s="6"/>
      <c r="G107" s="6"/>
    </row>
    <row r="108" spans="2:7" x14ac:dyDescent="0.2">
      <c r="B108" s="9"/>
      <c r="C108" s="2"/>
      <c r="D108" s="8"/>
      <c r="F108" s="6"/>
      <c r="G108" s="6"/>
    </row>
    <row r="109" spans="2:7" x14ac:dyDescent="0.2">
      <c r="B109" s="9"/>
      <c r="C109" s="2"/>
      <c r="D109" s="8"/>
      <c r="F109" s="6"/>
      <c r="G109" s="6"/>
    </row>
    <row r="110" spans="2:7" x14ac:dyDescent="0.2">
      <c r="B110" s="9"/>
      <c r="C110" s="2"/>
      <c r="D110" s="8"/>
      <c r="F110" s="6"/>
      <c r="G110" s="6"/>
    </row>
    <row r="111" spans="2:7" x14ac:dyDescent="0.2">
      <c r="B111" s="9"/>
      <c r="C111" s="2"/>
      <c r="D111" s="8"/>
      <c r="F111" s="6"/>
      <c r="G111" s="6"/>
    </row>
    <row r="112" spans="2:7" x14ac:dyDescent="0.2">
      <c r="B112" s="9"/>
      <c r="C112" s="2"/>
      <c r="D112" s="8"/>
      <c r="F112" s="6"/>
      <c r="G112" s="6"/>
    </row>
    <row r="113" spans="2:7" x14ac:dyDescent="0.2">
      <c r="B113" s="9"/>
      <c r="C113" s="2"/>
      <c r="D113" s="8"/>
      <c r="F113" s="6"/>
      <c r="G113" s="6"/>
    </row>
    <row r="114" spans="2:7" x14ac:dyDescent="0.2">
      <c r="B114" s="9"/>
      <c r="C114" s="2"/>
      <c r="D114" s="8"/>
      <c r="F114" s="6"/>
      <c r="G114" s="6"/>
    </row>
    <row r="115" spans="2:7" x14ac:dyDescent="0.2">
      <c r="B115" s="9"/>
      <c r="C115" s="2"/>
      <c r="D115" s="8"/>
      <c r="F115" s="6"/>
      <c r="G115" s="6"/>
    </row>
    <row r="116" spans="2:7" x14ac:dyDescent="0.2">
      <c r="B116" s="9"/>
      <c r="C116" s="2"/>
      <c r="D116" s="8"/>
      <c r="F116" s="6"/>
      <c r="G116" s="6"/>
    </row>
    <row r="117" spans="2:7" x14ac:dyDescent="0.2">
      <c r="B117" s="9"/>
      <c r="C117" s="2"/>
      <c r="D117" s="8"/>
      <c r="F117" s="6"/>
      <c r="G117" s="6"/>
    </row>
    <row r="118" spans="2:7" x14ac:dyDescent="0.2">
      <c r="B118" s="9"/>
      <c r="C118" s="2"/>
      <c r="D118" s="8"/>
      <c r="F118" s="6"/>
      <c r="G118" s="6"/>
    </row>
    <row r="119" spans="2:7" x14ac:dyDescent="0.2">
      <c r="B119" s="9"/>
      <c r="C119" s="2"/>
      <c r="D119" s="8"/>
      <c r="F119" s="6"/>
      <c r="G119" s="6"/>
    </row>
    <row r="120" spans="2:7" x14ac:dyDescent="0.2">
      <c r="B120" s="9"/>
      <c r="C120" s="2"/>
      <c r="D120" s="8"/>
      <c r="F120" s="6"/>
      <c r="G120" s="6"/>
    </row>
    <row r="121" spans="2:7" x14ac:dyDescent="0.2">
      <c r="B121" s="9"/>
      <c r="C121" s="2"/>
      <c r="D121" s="8"/>
      <c r="F121" s="6"/>
      <c r="G121" s="6"/>
    </row>
    <row r="122" spans="2:7" x14ac:dyDescent="0.2">
      <c r="B122" s="9"/>
      <c r="C122" s="2"/>
      <c r="D122" s="8"/>
      <c r="F122" s="6"/>
      <c r="G122" s="6"/>
    </row>
    <row r="123" spans="2:7" x14ac:dyDescent="0.2">
      <c r="B123" s="9"/>
      <c r="C123" s="2"/>
      <c r="D123" s="8"/>
      <c r="F123" s="6"/>
      <c r="G123" s="6"/>
    </row>
    <row r="124" spans="2:7" x14ac:dyDescent="0.2">
      <c r="B124" s="9"/>
      <c r="C124" s="2"/>
      <c r="D124" s="8"/>
      <c r="F124" s="6"/>
      <c r="G124" s="6"/>
    </row>
    <row r="125" spans="2:7" x14ac:dyDescent="0.2">
      <c r="B125" s="9"/>
      <c r="C125" s="2"/>
      <c r="D125" s="8"/>
      <c r="F125" s="6"/>
      <c r="G125" s="6"/>
    </row>
    <row r="126" spans="2:7" x14ac:dyDescent="0.2">
      <c r="B126" s="9"/>
      <c r="C126" s="2"/>
      <c r="D126" s="8"/>
      <c r="F126" s="6"/>
      <c r="G126" s="6"/>
    </row>
    <row r="127" spans="2:7" x14ac:dyDescent="0.2">
      <c r="B127" s="9"/>
      <c r="C127" s="2"/>
      <c r="D127" s="8"/>
      <c r="F127" s="6"/>
      <c r="G127" s="6"/>
    </row>
    <row r="128" spans="2:7" x14ac:dyDescent="0.2">
      <c r="B128" s="9"/>
      <c r="C128" s="2"/>
      <c r="D128" s="8"/>
      <c r="F128" s="6"/>
      <c r="G128" s="6"/>
    </row>
    <row r="129" spans="2:7" x14ac:dyDescent="0.2">
      <c r="B129" s="9"/>
      <c r="C129" s="2"/>
      <c r="D129" s="8"/>
      <c r="F129" s="6"/>
      <c r="G129" s="6"/>
    </row>
    <row r="130" spans="2:7" x14ac:dyDescent="0.2">
      <c r="B130" s="9"/>
      <c r="C130" s="2"/>
      <c r="D130" s="8"/>
      <c r="F130" s="6"/>
      <c r="G130" s="6"/>
    </row>
    <row r="131" spans="2:7" x14ac:dyDescent="0.2">
      <c r="B131" s="9"/>
      <c r="C131" s="2"/>
      <c r="D131" s="8"/>
      <c r="F131" s="6"/>
      <c r="G131" s="6"/>
    </row>
    <row r="132" spans="2:7" x14ac:dyDescent="0.2">
      <c r="B132" s="9"/>
      <c r="C132" s="2"/>
      <c r="D132" s="8"/>
      <c r="F132" s="6"/>
      <c r="G132" s="6"/>
    </row>
    <row r="133" spans="2:7" x14ac:dyDescent="0.2">
      <c r="B133" s="9"/>
      <c r="C133" s="2"/>
      <c r="D133" s="8"/>
      <c r="F133" s="6"/>
      <c r="G133" s="6"/>
    </row>
    <row r="134" spans="2:7" x14ac:dyDescent="0.2">
      <c r="B134" s="9"/>
      <c r="C134" s="2"/>
      <c r="D134" s="8"/>
      <c r="F134" s="6"/>
      <c r="G134" s="6"/>
    </row>
    <row r="135" spans="2:7" x14ac:dyDescent="0.2">
      <c r="B135" s="9"/>
      <c r="C135" s="2"/>
      <c r="D135" s="8"/>
      <c r="F135" s="6"/>
      <c r="G135" s="6"/>
    </row>
    <row r="136" spans="2:7" x14ac:dyDescent="0.2">
      <c r="B136" s="9"/>
      <c r="C136" s="2"/>
      <c r="D136" s="8"/>
      <c r="F136" s="6"/>
      <c r="G136" s="6"/>
    </row>
    <row r="137" spans="2:7" x14ac:dyDescent="0.2">
      <c r="B137" s="9"/>
      <c r="C137" s="2"/>
      <c r="D137" s="8"/>
      <c r="F137" s="6"/>
      <c r="G137" s="6"/>
    </row>
    <row r="138" spans="2:7" x14ac:dyDescent="0.2">
      <c r="B138" s="9"/>
      <c r="C138" s="2"/>
      <c r="D138" s="8"/>
      <c r="F138" s="6"/>
      <c r="G138" s="6"/>
    </row>
    <row r="139" spans="2:7" x14ac:dyDescent="0.2">
      <c r="B139" s="9"/>
      <c r="C139" s="2"/>
      <c r="D139" s="8"/>
      <c r="F139" s="6"/>
      <c r="G139" s="6"/>
    </row>
    <row r="140" spans="2:7" x14ac:dyDescent="0.2">
      <c r="B140" s="9"/>
      <c r="C140" s="2"/>
      <c r="D140" s="8"/>
      <c r="F140" s="6"/>
      <c r="G140" s="6"/>
    </row>
    <row r="141" spans="2:7" x14ac:dyDescent="0.2">
      <c r="B141" s="9"/>
      <c r="C141" s="2"/>
      <c r="D141" s="8"/>
      <c r="F141" s="6"/>
      <c r="G141" s="6"/>
    </row>
    <row r="142" spans="2:7" x14ac:dyDescent="0.2">
      <c r="B142" s="9"/>
      <c r="C142" s="2"/>
      <c r="D142" s="8"/>
      <c r="F142" s="6"/>
      <c r="G142" s="6"/>
    </row>
    <row r="143" spans="2:7" x14ac:dyDescent="0.2">
      <c r="B143" s="9"/>
      <c r="C143" s="2"/>
      <c r="D143" s="8"/>
      <c r="F143" s="6"/>
      <c r="G143" s="6"/>
    </row>
    <row r="144" spans="2:7" x14ac:dyDescent="0.2">
      <c r="B144" s="9"/>
      <c r="C144" s="2"/>
      <c r="D144" s="8"/>
      <c r="F144" s="6"/>
      <c r="G144" s="6"/>
    </row>
    <row r="145" spans="2:7" x14ac:dyDescent="0.2">
      <c r="B145" s="9"/>
      <c r="C145" s="2"/>
      <c r="D145" s="8"/>
      <c r="F145" s="6"/>
      <c r="G145" s="6"/>
    </row>
    <row r="146" spans="2:7" x14ac:dyDescent="0.2">
      <c r="B146" s="9"/>
      <c r="C146" s="2"/>
      <c r="D146" s="8"/>
      <c r="F146" s="6"/>
      <c r="G146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Dados</vt:lpstr>
      <vt:lpstr>Média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Lira Gomes</dc:creator>
  <cp:lastModifiedBy>José Gabriel Lira Gomes</cp:lastModifiedBy>
  <dcterms:created xsi:type="dcterms:W3CDTF">2021-02-02T15:58:13Z</dcterms:created>
  <dcterms:modified xsi:type="dcterms:W3CDTF">2023-02-14T16:19:17Z</dcterms:modified>
</cp:coreProperties>
</file>